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5" activeTab="0"/>
  </bookViews>
  <sheets>
    <sheet name="меню" sheetId="1" r:id="rId1"/>
    <sheet name="Накопит" sheetId="2" r:id="rId2"/>
    <sheet name="ЭЦ" sheetId="3" r:id="rId3"/>
    <sheet name="МН" sheetId="4" r:id="rId4"/>
  </sheets>
  <definedNames/>
  <calcPr fullCalcOnLoad="1"/>
</workbook>
</file>

<file path=xl/sharedStrings.xml><?xml version="1.0" encoding="utf-8"?>
<sst xmlns="http://schemas.openxmlformats.org/spreadsheetml/2006/main" count="2547" uniqueCount="528">
  <si>
    <t xml:space="preserve">курица потрошенная 1 категории </t>
  </si>
  <si>
    <t xml:space="preserve">или грудка куриная на кости </t>
  </si>
  <si>
    <t>Пюре картофельное (№520-2004)</t>
  </si>
  <si>
    <t>сухари пшеничые</t>
  </si>
  <si>
    <t>капуста белокочанная свежая</t>
  </si>
  <si>
    <t>томатное пюре ( без искусственных ароматизаторов, крастиелей и консервантов</t>
  </si>
  <si>
    <t>Гречка вязкая (№510-2004)</t>
  </si>
  <si>
    <t>свекла до 01.01 - 20%</t>
  </si>
  <si>
    <t>соус томатный (587-2004)</t>
  </si>
  <si>
    <t xml:space="preserve">масло сливочное </t>
  </si>
  <si>
    <t>морковь до 01.01 - 20 %</t>
  </si>
  <si>
    <t>томатное пюре (без искусственных ароматизаторов, красителей, консервантов)</t>
  </si>
  <si>
    <t>бульон или отвар</t>
  </si>
  <si>
    <t>Сложный гарнир</t>
  </si>
  <si>
    <t xml:space="preserve">масса полуфабриката </t>
  </si>
  <si>
    <t>соль йодированная</t>
  </si>
  <si>
    <t>ИЛИ сыр голландский</t>
  </si>
  <si>
    <t>сыр российский</t>
  </si>
  <si>
    <t>соль</t>
  </si>
  <si>
    <t>ИЛИ Котлеты из рыбы замороженные промышленного производства с маслом</t>
  </si>
  <si>
    <t>ИЛИ полуфабрикат мелкокусковой из говядины</t>
  </si>
  <si>
    <t>курица потрошенная 1 категории</t>
  </si>
  <si>
    <t>Салат из свеклы с сыром и чесноком (№50-2005)</t>
  </si>
  <si>
    <t>или полуфабрикат мелкокусковой из говядины</t>
  </si>
  <si>
    <t>или томатная паста (без искусственных ароматизаторов, красителей и консервантов)</t>
  </si>
  <si>
    <t>или томатная паста (без искусственных красителей, ароматизаторов, консервантов)</t>
  </si>
  <si>
    <t>ИЛИ Биточки рубленные из птицы или кролика промышленного производства, припущенные с маслом</t>
  </si>
  <si>
    <t>Плов из мяса птицы (№291 - 2005)</t>
  </si>
  <si>
    <t>ИЛИ чернослив</t>
  </si>
  <si>
    <t>Рыба запеченная (№230-2005)</t>
  </si>
  <si>
    <t>горбуша потрошенная с головой (филе с кожей без костей)</t>
  </si>
  <si>
    <t>ИЛИ томатная паста (без искусственных ароматизаторов, красителей и консервантов)</t>
  </si>
  <si>
    <t>котлета рыбная полуфабрикат</t>
  </si>
  <si>
    <t>свинина</t>
  </si>
  <si>
    <t>ИЛИ свинина (котлетное мясо)</t>
  </si>
  <si>
    <t>морковь мини замороженная</t>
  </si>
  <si>
    <t>с 01.01. - 29.02. - 35%</t>
  </si>
  <si>
    <t>с 01.03. - 40%</t>
  </si>
  <si>
    <t>сыр "Голландский"</t>
  </si>
  <si>
    <t>горошек консервированный</t>
  </si>
  <si>
    <t>ИЛИ Отвар из шиповника с яблоком + Витамин С (№ 388-2005)</t>
  </si>
  <si>
    <t>капуста квашеная</t>
  </si>
  <si>
    <t>или гуляш - полуфабрикат промышленного производства</t>
  </si>
  <si>
    <t>Компот из вишни +Витамин С (№342-2005)</t>
  </si>
  <si>
    <t>или свинина полуфабрикат промышленного производства</t>
  </si>
  <si>
    <t>ИЛИ окорочок куриный с кожей</t>
  </si>
  <si>
    <t>ИЛИ бедро куриное с кожей</t>
  </si>
  <si>
    <t>ИЛИ грудка куриная (на кости)</t>
  </si>
  <si>
    <t>Колбаски из индейки (№295-2005)</t>
  </si>
  <si>
    <t>индейка тушка</t>
  </si>
  <si>
    <t>или индейка филе</t>
  </si>
  <si>
    <t>масса запеченных колбасок</t>
  </si>
  <si>
    <t xml:space="preserve">или сыр "Российский" </t>
  </si>
  <si>
    <t>соус</t>
  </si>
  <si>
    <t>смесь ягод "Вкус лета"</t>
  </si>
  <si>
    <t>ИЛИ Компот из свежих яблок  + Витамин С (№585-1996)</t>
  </si>
  <si>
    <t>200/10</t>
  </si>
  <si>
    <t xml:space="preserve">ИЛИ филе горбуши </t>
  </si>
  <si>
    <t>ИЛИ Картофель отварной (№125-2005)</t>
  </si>
  <si>
    <t>Хлеб ржаной</t>
  </si>
  <si>
    <t>говядина 1 категории</t>
  </si>
  <si>
    <t>или говядина полуфабрикат</t>
  </si>
  <si>
    <t>хлеб пшеничный</t>
  </si>
  <si>
    <t>вода питьевая</t>
  </si>
  <si>
    <t>лук репчатый</t>
  </si>
  <si>
    <t>мука пшеничная</t>
  </si>
  <si>
    <t>масло растительное</t>
  </si>
  <si>
    <t>масло сливочное</t>
  </si>
  <si>
    <t>с 01.01. - 25%</t>
  </si>
  <si>
    <t>морковь до 01.01. - 20%</t>
  </si>
  <si>
    <t>крупа гречневая</t>
  </si>
  <si>
    <t>сахар-песок</t>
  </si>
  <si>
    <t>Наименование блюда</t>
  </si>
  <si>
    <t>Брутто, г</t>
  </si>
  <si>
    <t>Нетто, г</t>
  </si>
  <si>
    <t>Белки, г</t>
  </si>
  <si>
    <t>Жиры, г</t>
  </si>
  <si>
    <t>Угл, г</t>
  </si>
  <si>
    <t>ЭЦ, ккал</t>
  </si>
  <si>
    <t>Цена, р</t>
  </si>
  <si>
    <t>Сумма, р</t>
  </si>
  <si>
    <t>наименование пищевых веществ</t>
  </si>
  <si>
    <t>Витамины</t>
  </si>
  <si>
    <t>Минералы</t>
  </si>
  <si>
    <t>С, мг</t>
  </si>
  <si>
    <t>В1, мг</t>
  </si>
  <si>
    <t>А, мкг</t>
  </si>
  <si>
    <t>Е, мкг</t>
  </si>
  <si>
    <t>Кальций</t>
  </si>
  <si>
    <t>Фосфор</t>
  </si>
  <si>
    <t>Магний</t>
  </si>
  <si>
    <t>Железо</t>
  </si>
  <si>
    <t>вода питьевая или молоко питьевое</t>
  </si>
  <si>
    <t>сухари пшеничные</t>
  </si>
  <si>
    <t>картофель - 01.09.- 31.10. - 25%</t>
  </si>
  <si>
    <t>01.11. - 31.12. - 30%</t>
  </si>
  <si>
    <t>01.01. - 29.02.- 35%</t>
  </si>
  <si>
    <t>01.03. - 40%</t>
  </si>
  <si>
    <t>молоко питьевое</t>
  </si>
  <si>
    <t>или молоко концентрированное</t>
  </si>
  <si>
    <t>или молоко сухое</t>
  </si>
  <si>
    <t>вода кипяченая для концентрированного молока</t>
  </si>
  <si>
    <t>вода кипяченая для сухого молокка</t>
  </si>
  <si>
    <t>курага</t>
  </si>
  <si>
    <t>яйцо куриное</t>
  </si>
  <si>
    <t>изюм</t>
  </si>
  <si>
    <t>сметана</t>
  </si>
  <si>
    <t>вода кипяченая для сухого молока</t>
  </si>
  <si>
    <t>чай-заварка</t>
  </si>
  <si>
    <t>лимон</t>
  </si>
  <si>
    <t>или окорочок куриный</t>
  </si>
  <si>
    <t>или грудка куриная замороженная</t>
  </si>
  <si>
    <t>крупа рисовая</t>
  </si>
  <si>
    <t>с01.01. - 25%</t>
  </si>
  <si>
    <t>плоды шиповника сушеные</t>
  </si>
  <si>
    <t xml:space="preserve">макаронные изделия </t>
  </si>
  <si>
    <t>01.01. - 29.02. -35%</t>
  </si>
  <si>
    <t>с 01.01 - 25%</t>
  </si>
  <si>
    <t>томатное пюре (без искусственных ароматизаторов, красителей и консервантов)</t>
  </si>
  <si>
    <t>вода</t>
  </si>
  <si>
    <t>сухофрукты</t>
  </si>
  <si>
    <t>аскорбиновая кислота</t>
  </si>
  <si>
    <t>яблоки свежие</t>
  </si>
  <si>
    <t>свекла до 01.01. - 20%</t>
  </si>
  <si>
    <t>кислота лимонная</t>
  </si>
  <si>
    <t xml:space="preserve">говядина 1 категории </t>
  </si>
  <si>
    <t>масса пассерованного лука</t>
  </si>
  <si>
    <t>масса полуфабриката</t>
  </si>
  <si>
    <t>масса готовых тефтелей</t>
  </si>
  <si>
    <t>томатное пюре (без искусственных красителей, ароматизаторов и консервантов)</t>
  </si>
  <si>
    <t>Фрукт яблоко (или груша, или банан, или апельсин, или мандарин) посчитана средняя пищевая ценность яблок</t>
  </si>
  <si>
    <t>огурцы соленые (без уксуса)</t>
  </si>
  <si>
    <t>помидоры свежие парниковые</t>
  </si>
  <si>
    <t>или огурцы свежие парниковые</t>
  </si>
  <si>
    <t>ИЛИ Кукуруза консервированная (после термической обработки)</t>
  </si>
  <si>
    <t xml:space="preserve">  </t>
  </si>
  <si>
    <t>Салат из свеклы отварной с огурцом (№ 55-2005)</t>
  </si>
  <si>
    <t>Соус сметанно-томатный (№331-2005)</t>
  </si>
  <si>
    <t>Компот из кураги + Витамин С (№638-2004)</t>
  </si>
  <si>
    <t>Капуста тушеная (№534-2004)</t>
  </si>
  <si>
    <t>Шницель рыбный натуральный с маслом (№391-2004)</t>
  </si>
  <si>
    <t>ИЛИ Тефтели (№ 279-2005)</t>
  </si>
  <si>
    <t>масса готового рассыпчатого риса</t>
  </si>
  <si>
    <t>или филе куриное замороженное</t>
  </si>
  <si>
    <t xml:space="preserve">ИЛИ Горошек консервированный </t>
  </si>
  <si>
    <t xml:space="preserve">Тефтели мясные (№ 278 - 2005) </t>
  </si>
  <si>
    <t>котлеты п/ф</t>
  </si>
  <si>
    <t>чеснок</t>
  </si>
  <si>
    <t xml:space="preserve"> вишня с/м</t>
  </si>
  <si>
    <t xml:space="preserve"> </t>
  </si>
  <si>
    <t>ИЛИ огурцы консервированные (без уксуса) (№ 70-2005)</t>
  </si>
  <si>
    <t>огурцы консервированные</t>
  </si>
  <si>
    <t>молоко питьевое или вода питьевая</t>
  </si>
  <si>
    <t xml:space="preserve">хлеб пшеничный </t>
  </si>
  <si>
    <t>масса запеченных биточков</t>
  </si>
  <si>
    <t>ИЛИ филе куриное замороженное</t>
  </si>
  <si>
    <t>Котлеты домашние с соусом томатным (№271-2005)</t>
  </si>
  <si>
    <t>ИЛИ котлеты по-домашнему п/ф промышленного производства с соусом томатным</t>
  </si>
  <si>
    <t>морковь до 01.01 - 20%</t>
  </si>
  <si>
    <t>Рубленые яйца с маслом и луком (№64-2004)</t>
  </si>
  <si>
    <t>ИЛИ фрикадельки полуфабрикат промышленного производства</t>
  </si>
  <si>
    <t>фрикадельки (полуфабрикат промышленного производства)</t>
  </si>
  <si>
    <t>Отвар из плодов шиповника +Витамин С (№705 - 2004)</t>
  </si>
  <si>
    <t>ИЛИ фарш "Классический" промышленного производства</t>
  </si>
  <si>
    <t>ИЛИ фарш "Говяжий" промышленного производства</t>
  </si>
  <si>
    <t>бедро куриное с кожей</t>
  </si>
  <si>
    <t>или фарш "Классический" промышленного производства</t>
  </si>
  <si>
    <t>ИЛИ горбуша неразделанная (филе с кожей без костей)</t>
  </si>
  <si>
    <t xml:space="preserve">ИЛИ минтай потрошенный обезглавленный (филе с кожей без костей) </t>
  </si>
  <si>
    <t>ИЛИ Рыба запеченная в омлете (№249-2014)</t>
  </si>
  <si>
    <t>Компот из смеси ягод замороженный "Вкус лета" +Витамин С (№342-2005)</t>
  </si>
  <si>
    <t>ягоды облепихи замороженные</t>
  </si>
  <si>
    <t>ИЛИ Биточки рубленые из птицы или кролика припущенные с маслом  (№499-2004)</t>
  </si>
  <si>
    <t>Макаронные изделия отварные с сыром  (№204-2005)</t>
  </si>
  <si>
    <t>180/15</t>
  </si>
  <si>
    <t>Поджарка (№251-2005)</t>
  </si>
  <si>
    <t>свинина (корейка, тазобедренная часть)</t>
  </si>
  <si>
    <t>ИЛИ мясо для жарки свинина (полуфабрикат промышленного призводства)</t>
  </si>
  <si>
    <t>ИЛИ  томатная паста (без искусственных ароматизаторов, красителей и консервантов)</t>
  </si>
  <si>
    <t>или филе индейки</t>
  </si>
  <si>
    <t>икра из кабачков пром.производства</t>
  </si>
  <si>
    <t>01.11. - 31.12.-30%</t>
  </si>
  <si>
    <t>или свинина для жарки (полуфабрикат промышленного производства)</t>
  </si>
  <si>
    <t>или фарш "Классический" (полуфабрикат промышленного производства)</t>
  </si>
  <si>
    <t>или фарш "Говяжий" (полуфабрикат промышленного производства)</t>
  </si>
  <si>
    <t>Макаронные изделия отварные с овощами  (№205-2005)</t>
  </si>
  <si>
    <t>или свинина (лопаточная и шейная часть )</t>
  </si>
  <si>
    <t>с 01.11. по 31.12. - 30%</t>
  </si>
  <si>
    <t>томатное пюре (без искусственных красителей, ароматизаторов, консервантов)</t>
  </si>
  <si>
    <t>или смесь овощей замороженная</t>
  </si>
  <si>
    <t>ИЛИ филе кеты</t>
  </si>
  <si>
    <t>ИЛИ кета потрошенная с головой (филе с кожей без костей)</t>
  </si>
  <si>
    <t>ИЛИ горбуша потрошенная без головы (филе с кожей без костей)</t>
  </si>
  <si>
    <t>ИЛИ кета потрошенная без головы (филе с кожей без костей)</t>
  </si>
  <si>
    <t>ИЛИ кета неразделанная (филе с кожей без костей)</t>
  </si>
  <si>
    <t>ИЛИ филе минтая</t>
  </si>
  <si>
    <t xml:space="preserve">Биточки рубленые из птицы или кролика промышленного производства  </t>
  </si>
  <si>
    <t>Накопительная ведомость к меню горячего питания (7-11 лет) 1 комплекс</t>
  </si>
  <si>
    <t>Фактически получено г, мл</t>
  </si>
  <si>
    <t>№</t>
  </si>
  <si>
    <t>Продукты</t>
  </si>
  <si>
    <t>Среднесуточная норма продуктов в г. на одного обучающегося СанПин 2.3/2.4.3590-20</t>
  </si>
  <si>
    <t>Дни</t>
  </si>
  <si>
    <t>за 10 дней, г.</t>
  </si>
  <si>
    <t>факт в день</t>
  </si>
  <si>
    <t>% выполнения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</si>
  <si>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</si>
  <si>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</si>
  <si>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</si>
  <si>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</si>
  <si>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</si>
  <si>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</si>
  <si>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Фрукты (плоды) свежие</t>
  </si>
  <si>
    <t>Субпродукты (печень, язык, сердце)</t>
  </si>
  <si>
    <t>Сыр</t>
  </si>
  <si>
    <t>Масло сливочное</t>
  </si>
  <si>
    <t>Масло растительное</t>
  </si>
  <si>
    <t>Кондитерские изделия</t>
  </si>
  <si>
    <t>Чай</t>
  </si>
  <si>
    <t>Какао-порошок</t>
  </si>
  <si>
    <t>Кофейный напиток</t>
  </si>
  <si>
    <t>Крахмал</t>
  </si>
  <si>
    <t>Дрожжи хлебопекарные</t>
  </si>
  <si>
    <t>Специи</t>
  </si>
  <si>
    <t>Соль</t>
  </si>
  <si>
    <t>Овощи (свежие, мороженные, консервированные) включая соленые и квашеные (не более 10% от общего количества овощей) в т.ч. Томат-пюре, зелень, г.</t>
  </si>
  <si>
    <t>Сухофрукты</t>
  </si>
  <si>
    <t>Соки плодоовощные, напитки витаминизированные, в т.ч. инстантные</t>
  </si>
  <si>
    <t>Птица (цыплята-бройлеры потрошенные 1 категории</t>
  </si>
  <si>
    <t>Молоко</t>
  </si>
  <si>
    <t>Кисломолочная пищевая продукция</t>
  </si>
  <si>
    <t>Творог (5%-9% м.д.ж.)</t>
  </si>
  <si>
    <t>Сметана</t>
  </si>
  <si>
    <t>Яйцо, шт.</t>
  </si>
  <si>
    <t>Сахар (в том числе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 содержания в используемой готовой пищевой продукции)</t>
  </si>
  <si>
    <t>Прием пищи</t>
  </si>
  <si>
    <t>Пищевые вещества</t>
  </si>
  <si>
    <t>Вес блюда</t>
  </si>
  <si>
    <t>Неделя 1</t>
  </si>
  <si>
    <t>День 1</t>
  </si>
  <si>
    <t>Итого за день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</si>
  <si>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</si>
  <si>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</si>
  <si>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</si>
  <si>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</si>
  <si>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</si>
  <si>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</si>
  <si>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</si>
  <si>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</si>
  <si>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</si>
  <si>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 xml:space="preserve">Хлеб пшеничный или пшеничный витаминизированный </t>
  </si>
  <si>
    <t>Рис припущенный (№305-2005)</t>
  </si>
  <si>
    <t>Неделя 2</t>
  </si>
  <si>
    <t>Компот из ягодно-яблочной смеси + Витамин С(№342-2005)</t>
  </si>
  <si>
    <t>ягодно-яблочная смесь</t>
  </si>
  <si>
    <t>Рыба (филе), в т.ч. Филе слабо- или малосоленое</t>
  </si>
  <si>
    <t>Печень, тушенная в соусе (№261-2005)</t>
  </si>
  <si>
    <t>печень говяжья</t>
  </si>
  <si>
    <t>масса жареной печени</t>
  </si>
  <si>
    <t>соус (№333-2005)</t>
  </si>
  <si>
    <t>масса белого соуса</t>
  </si>
  <si>
    <t>или сыр "Российский"</t>
  </si>
  <si>
    <t>Мясо 1-й категории</t>
  </si>
  <si>
    <t>чай заварка</t>
  </si>
  <si>
    <t xml:space="preserve">  вода питьевая </t>
  </si>
  <si>
    <t>горбуша, потрошенная с головой (филе с кожей без костей)</t>
  </si>
  <si>
    <t>ИЛИ кета, потрошенная с головой (филе с кожей без костей)</t>
  </si>
  <si>
    <t xml:space="preserve">ИЛИ горбуша, потрошенная без головы (филе с кожей без костей) </t>
  </si>
  <si>
    <t>ИЛИ кета, потрошенная без головы (филе с кожей без костей)</t>
  </si>
  <si>
    <t>ИЛИ кета (филе промышленного производства)</t>
  </si>
  <si>
    <t>ИЛИ минтай потрошенный обезглавленный (филе с кожей без костей)</t>
  </si>
  <si>
    <t>ИЛИ фарш из рыбы промышленного производства</t>
  </si>
  <si>
    <t>ИЛИ Гуляш  (№437-2004)</t>
  </si>
  <si>
    <t>ИЛИ Нарезка из свежих овощей (№19-2005)</t>
  </si>
  <si>
    <t>Жаркое по-домашнему (№259-2005)</t>
  </si>
  <si>
    <t>Чай с лимоном (№686-2004)</t>
  </si>
  <si>
    <t xml:space="preserve">Подгарнировка из моркови мини припущенной </t>
  </si>
  <si>
    <t>Чай с сахаром (№685-2004)</t>
  </si>
  <si>
    <t>Пудинг из творога со сгущенным молоком (№222-2005)</t>
  </si>
  <si>
    <t>творог</t>
  </si>
  <si>
    <t>крупа манная</t>
  </si>
  <si>
    <t>сахар</t>
  </si>
  <si>
    <t>масса готовой запеканки</t>
  </si>
  <si>
    <t>молоко сгущенное с сахаром</t>
  </si>
  <si>
    <t>Сыр порционный (№15-2005)</t>
  </si>
  <si>
    <t>Компот из сухофруктов +Витамин С  (№638-2004)</t>
  </si>
  <si>
    <t>Салат из соленых огурцов с луком (№ 21-2005)</t>
  </si>
  <si>
    <t>огурцы консервированные (без уксуса)</t>
  </si>
  <si>
    <t>лук репчатый (бланшированный)</t>
  </si>
  <si>
    <t>Маринованная капуста (№ 81-2004)</t>
  </si>
  <si>
    <t>Макаронные изделия отварные  (№203-2005)</t>
  </si>
  <si>
    <t xml:space="preserve"> яйцо отварное </t>
  </si>
  <si>
    <t>Неделя 3</t>
  </si>
  <si>
    <t>День 11</t>
  </si>
  <si>
    <t>Кукуруза консервированная (после термической обработки)</t>
  </si>
  <si>
    <t>Напиток из ягод облепихи с яблоками + Витамин С (№342-2005)</t>
  </si>
  <si>
    <t>День 12</t>
  </si>
  <si>
    <t>Подгарнировка из зеленого горошка с луком (№10-2014)</t>
  </si>
  <si>
    <t>День 13</t>
  </si>
  <si>
    <t>День 17</t>
  </si>
  <si>
    <t>Биточки рубленые из птицы или кролика припущенные с маслом  (№499-2004)</t>
  </si>
  <si>
    <t>Отвар из шиповника с яблоком + Витамин С (№ 388-2005)</t>
  </si>
  <si>
    <t>капуста морская консервированная</t>
  </si>
  <si>
    <t>Гуляш из рыбы (№375-2004)</t>
  </si>
  <si>
    <t>Компот из изюма + ВитаминС (№349-2005)</t>
  </si>
  <si>
    <t>День 14</t>
  </si>
  <si>
    <t>Огурцы консервированные (без уксуса) (№ 70-2005)</t>
  </si>
  <si>
    <t>Запеканка картофельная с мясом (№264-2004)</t>
  </si>
  <si>
    <t>Чай с сахаром "Ягодка"  (№685-2004)</t>
  </si>
  <si>
    <t>День 15</t>
  </si>
  <si>
    <t>Подгарнировка из моркови мини припущенной с капустой брокколи</t>
  </si>
  <si>
    <t>капуста брокколи</t>
  </si>
  <si>
    <t>День 16</t>
  </si>
  <si>
    <t>День 18</t>
  </si>
  <si>
    <t xml:space="preserve">Горошек консервированный </t>
  </si>
  <si>
    <t>Овощное рагу (№ 224 - 2004)</t>
  </si>
  <si>
    <t xml:space="preserve">капуста белокочанная </t>
  </si>
  <si>
    <t>соус томатный (№587-2004)</t>
  </si>
  <si>
    <t>вода питьевая или бульон</t>
  </si>
  <si>
    <t>Кофейный напиток (№379-2005)</t>
  </si>
  <si>
    <t>кофейный напиток</t>
  </si>
  <si>
    <t>День 19</t>
  </si>
  <si>
    <t>Икра из свеклы (№78-2004)</t>
  </si>
  <si>
    <t>Рыба припущенная  (№227 - 2005)</t>
  </si>
  <si>
    <t>День 20</t>
  </si>
  <si>
    <t>Кура, запеченная в соусе молочном (№494-2004)</t>
  </si>
  <si>
    <t>Икра из кабачков промышленного производства.</t>
  </si>
  <si>
    <t>ИЛИ Чай с сахаром (№685-2004)</t>
  </si>
  <si>
    <t>Салат из морской капусты с яйцом(№102-2004)</t>
  </si>
  <si>
    <t>130/50</t>
  </si>
  <si>
    <t>Норма по СаНПин 2.3/2.4.3590-20</t>
  </si>
  <si>
    <t>Завтрак, ккал</t>
  </si>
  <si>
    <t>1 день</t>
  </si>
  <si>
    <t>2 день</t>
  </si>
  <si>
    <t>3 день</t>
  </si>
  <si>
    <t>4 день</t>
  </si>
  <si>
    <t>5 день</t>
  </si>
  <si>
    <t>Итого за 5 дней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</si>
  <si>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</si>
  <si>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</si>
  <si>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</si>
  <si>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</si>
  <si>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</si>
  <si>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</si>
  <si>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</si>
  <si>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</si>
  <si>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</si>
  <si>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</si>
  <si>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</si>
  <si>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</si>
  <si>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</si>
  <si>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</si>
  <si>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</si>
  <si>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в среднем за 20 дней</t>
  </si>
  <si>
    <t>СРЕДНЕЕ ПОТРЕБЛЕНИЕ ПИЩЕВЫХ НУТРИЕНТОВ</t>
  </si>
  <si>
    <t>Дни по меню</t>
  </si>
  <si>
    <t>Белки г</t>
  </si>
  <si>
    <t>Жиры г</t>
  </si>
  <si>
    <t>Углеводы, г</t>
  </si>
  <si>
    <t>Примерное 20-ти дневное меню горячего питания                                                                                                                    для школьников с 12 лет и старше.  Меню содержит обязательные  вложения - титульный лист, накопительную ведомость, аннотацию.</t>
  </si>
  <si>
    <t>Завтрак</t>
  </si>
  <si>
    <t>Бутерброд с маслом  (№ 2-2005)</t>
  </si>
  <si>
    <t>30/10</t>
  </si>
  <si>
    <t>хлеб пшеничный или  пшеничный витаминизированный</t>
  </si>
  <si>
    <t>Каша вязкая ячневая (№174-2005)</t>
  </si>
  <si>
    <t>крупа ячневая</t>
  </si>
  <si>
    <t>ИЛИ Каша вязкая пшенная (№173-2005)</t>
  </si>
  <si>
    <t>крупа пшенная</t>
  </si>
  <si>
    <t>Йогурт молочный 2,5% жирности</t>
  </si>
  <si>
    <t xml:space="preserve">йогурт 2,5 % жирности  </t>
  </si>
  <si>
    <t>ИЛИ Кисломолочный напиток "Снежок" 2,5 % жирности</t>
  </si>
  <si>
    <t>Кисломолочный напиток "Снежок" 2,5% жирности</t>
  </si>
  <si>
    <t>ИЛИ Йогурт питьевой 2,5 % жирности</t>
  </si>
  <si>
    <t>Йогурт питьевой 2,5% жирности</t>
  </si>
  <si>
    <t>Итого за завтрак</t>
  </si>
  <si>
    <t>Хлеб пшеничный или пшеничный витаминизированный</t>
  </si>
  <si>
    <t>220/5</t>
  </si>
  <si>
    <t>Обед</t>
  </si>
  <si>
    <t>Суп рыбный (№142-2004)</t>
  </si>
  <si>
    <t>картофель - 01.09 - 31.10 - 25%</t>
  </si>
  <si>
    <t>01.11 - 31.12 - 30%</t>
  </si>
  <si>
    <t>01.01 - 29.02 - 35%</t>
  </si>
  <si>
    <t>01.03 - 40%</t>
  </si>
  <si>
    <t>или горбуша неразделанная (филе с кожей без костей)</t>
  </si>
  <si>
    <t xml:space="preserve">или минтай потрошенный обезглавленный (филе с кожей без костей) </t>
  </si>
  <si>
    <t>или консервы рыбные в собственном соку</t>
  </si>
  <si>
    <t>Итого за обед</t>
  </si>
  <si>
    <t>кислота аскорбиновая</t>
  </si>
  <si>
    <t>1540</t>
  </si>
  <si>
    <t xml:space="preserve">Распределение энергетической ценности (калорийности) горячего питания для детей с  7 до 11 лет </t>
  </si>
  <si>
    <t>Обед, ккал</t>
  </si>
  <si>
    <t>Итого, ккал</t>
  </si>
  <si>
    <t>(25% от суточного рациона)</t>
  </si>
  <si>
    <t>(35% от суточного рациона)</t>
  </si>
  <si>
    <t>(60% от суточного рациона)</t>
  </si>
  <si>
    <t>Бутерброд с маслом и сыром (№3-2005)</t>
  </si>
  <si>
    <t>30/10/15</t>
  </si>
  <si>
    <t xml:space="preserve">хлеб пшеничный или пшеничный витаминизированный </t>
  </si>
  <si>
    <t>сыр "Российский"</t>
  </si>
  <si>
    <t>ИЛИ сыр "Голландский"</t>
  </si>
  <si>
    <t>Суп молочный с крупой (№ 121-2005)</t>
  </si>
  <si>
    <t>ИЛИ молоко концентрированное</t>
  </si>
  <si>
    <t>ИЛИ молоко сухое</t>
  </si>
  <si>
    <t>ИЛИ крупа манная</t>
  </si>
  <si>
    <t>ИЛИ крупа пшено</t>
  </si>
  <si>
    <t>Какао с молоком (№382-2005)</t>
  </si>
  <si>
    <t>какао-порошок</t>
  </si>
  <si>
    <t>565</t>
  </si>
  <si>
    <t>Суп из овощей с мясом  (№22-2001, Пермь)</t>
  </si>
  <si>
    <t>ИЛИ свинина гуляш (полуфабрикат промышленного производства)</t>
  </si>
  <si>
    <t>картофель 01.09 - 31.10 - 25%</t>
  </si>
  <si>
    <t>01.11 - 31.02 - 30%</t>
  </si>
  <si>
    <t>с 01.03 - 40%</t>
  </si>
  <si>
    <t>горошек зеленый консервированный</t>
  </si>
  <si>
    <t>Бутерброд с маслом и повидлом (№ 2-2005)</t>
  </si>
  <si>
    <t>30/5/10</t>
  </si>
  <si>
    <t>хлеб пшеничный или пшеничный  витаминизированный</t>
  </si>
  <si>
    <t>повидло</t>
  </si>
  <si>
    <t xml:space="preserve">ИЛИ джем  </t>
  </si>
  <si>
    <t>Суп "Свекольник с мясом со сметаной" (№ 34-2004, Пермь)</t>
  </si>
  <si>
    <t>250/20/5</t>
  </si>
  <si>
    <t>бульон или вода</t>
  </si>
  <si>
    <t>Салат из квашеной капусты (№47-2005)</t>
  </si>
  <si>
    <t>ИЛИ Икра из кабачков промышленного производства.</t>
  </si>
  <si>
    <t>1485</t>
  </si>
  <si>
    <t>Бутерброд с сыром (№3-2005)</t>
  </si>
  <si>
    <t>30/20</t>
  </si>
  <si>
    <t xml:space="preserve">хлеб пшеничный или пшеничный  витаминизированный </t>
  </si>
  <si>
    <t>или сыр "Голландский"</t>
  </si>
  <si>
    <t>Каша жидкая из хлопьев "Геркулес" (№311-2004)</t>
  </si>
  <si>
    <t>хлопья овсяные "Геркулес"</t>
  </si>
  <si>
    <t>ИЛИ Каша жидкая из хлопьев "5 злаков" (№311-2004)</t>
  </si>
  <si>
    <t xml:space="preserve"> хлопья "5 злаков"</t>
  </si>
  <si>
    <t>Чай с молоком (№378-2005)</t>
  </si>
  <si>
    <t>Щи из свежей капусты с картофелем с курой  со сметаной (№88-2005)</t>
  </si>
  <si>
    <t>сердечки куриные</t>
  </si>
  <si>
    <t>ИЛИ курица 1 категории (филе без кожи и костей)</t>
  </si>
  <si>
    <t>01.01. - 29.02 - 35%</t>
  </si>
  <si>
    <t>Бутерброд с маслом (№1-2005)</t>
  </si>
  <si>
    <t>хлеб пшеничный или пшеничный витаминизированный</t>
  </si>
  <si>
    <t>Каша "Дружба" с маслом (№93-2001)</t>
  </si>
  <si>
    <t xml:space="preserve">Напиток из цикория (№379 - 2005) </t>
  </si>
  <si>
    <t>напиток цикорий</t>
  </si>
  <si>
    <t>"Уха рыбацкая" (№181-1996, Пермь)</t>
  </si>
  <si>
    <t>250/50</t>
  </si>
  <si>
    <t xml:space="preserve">лук репчатый </t>
  </si>
  <si>
    <t>горбуша потрошенная с головой (филе без кожи и костей)</t>
  </si>
  <si>
    <t>или минтай потрошенный обезглавленный (филе с кожей без костей)</t>
  </si>
  <si>
    <t>или филе горбуши</t>
  </si>
  <si>
    <t>Салат из моркови с яблоками или черносливом (№59-2005)</t>
  </si>
  <si>
    <t>ИЛИ сыр "Российский"</t>
  </si>
  <si>
    <t>Омлет натуральный с овощами  на подгарнировку (№ 340-2004)</t>
  </si>
  <si>
    <t>масса омлета</t>
  </si>
  <si>
    <t>Овощи на подгарнировку</t>
  </si>
  <si>
    <t>огурцы свежие грунтовые</t>
  </si>
  <si>
    <t>или огурцы консервированные без уксуса</t>
  </si>
  <si>
    <t>йогурт питевой 2,5% жирности</t>
  </si>
  <si>
    <t>575</t>
  </si>
  <si>
    <t>Рассольник ленинградский с мясом со сметаной (№132-2004)</t>
  </si>
  <si>
    <t>250/10/5</t>
  </si>
  <si>
    <t>ИЛИ Полуфабрикат мелкокусковой из говядины</t>
  </si>
  <si>
    <t>крупа перловая или крупа пшеничная или крупа рисовая</t>
  </si>
  <si>
    <t>картофель 01.09- - 30.10 - 25%</t>
  </si>
  <si>
    <t>огурцы консервированные без уксуса</t>
  </si>
  <si>
    <t>соль иодированная</t>
  </si>
  <si>
    <t xml:space="preserve">Кофейный напиток (№379 - 2005) </t>
  </si>
  <si>
    <t>Кукуруза консервированная с яйцом и луком (№24-2001, Екатеринбург)</t>
  </si>
  <si>
    <t>кукуруза консервированная (после термической обработки)</t>
  </si>
  <si>
    <t>Гречка по-купечески с курицей (№510-2004)</t>
  </si>
  <si>
    <t>250/20</t>
  </si>
  <si>
    <t>Бутерброд с маслом     (№1-2005)</t>
  </si>
  <si>
    <t>макаронные изделия</t>
  </si>
  <si>
    <t>Суп молочный с макаронными изделиями (№ 120-2005)</t>
  </si>
  <si>
    <t>Борщ из свежей капусты с картофелем с мясом со сметаной (№82-2005)</t>
  </si>
  <si>
    <t>капуста белокочанная</t>
  </si>
  <si>
    <t>томатная пюре (без искусственных красителей, ароматизаторов, консерванов)</t>
  </si>
  <si>
    <t>585</t>
  </si>
  <si>
    <t>Суп картофельный с мясными фрикадельками (№104-2005)</t>
  </si>
  <si>
    <t>250/35</t>
  </si>
  <si>
    <t>фрикадельки мясные (№ 105-2005)</t>
  </si>
  <si>
    <t>полуфабрикат мелкокусковой из говядины</t>
  </si>
  <si>
    <t>ИЛИ фарш говяжий</t>
  </si>
  <si>
    <t>ИЛИ фрикадельки промышленного производства</t>
  </si>
  <si>
    <t>Каша вязкая манная (№173-2005)</t>
  </si>
  <si>
    <t>ИЛИ Каша жидкая пшеничная с маслом (№182-2005)</t>
  </si>
  <si>
    <t>крупа пшеничная</t>
  </si>
  <si>
    <t>зелень свежая (укроп или петрушка)</t>
  </si>
  <si>
    <t>Суп картофельный с макаронными изделиями с курицей (№103-2005)</t>
  </si>
  <si>
    <t>макаронные изделия промышленного производства</t>
  </si>
  <si>
    <t>Компот из свежих яблок  + Витамин С (№585-1996)</t>
  </si>
  <si>
    <t>Запеканка из творога со сгущенным молоком (№ 223-2005)</t>
  </si>
  <si>
    <t xml:space="preserve"> мука пшеничная</t>
  </si>
  <si>
    <t>или крупа манная</t>
  </si>
  <si>
    <t>молоко сгущенное</t>
  </si>
  <si>
    <t>масло растительное (для смазки листа)</t>
  </si>
  <si>
    <t>180/20</t>
  </si>
  <si>
    <t>Суп гороховый с гренками с мясом   (№ 139-2004)</t>
  </si>
  <si>
    <t>250/10/10</t>
  </si>
  <si>
    <t>крупа горох</t>
  </si>
  <si>
    <t xml:space="preserve">хлеб пшеничный  </t>
  </si>
  <si>
    <t>615</t>
  </si>
  <si>
    <t>горошек зеленый консервированный (после термической обработки)</t>
  </si>
  <si>
    <t>590</t>
  </si>
  <si>
    <t>Щи из свежей капусты с картофелем с мясом со сметаной (№88-2005)</t>
  </si>
  <si>
    <t>ИЛИ Чай с лимоном (№686-2004)</t>
  </si>
  <si>
    <t>630</t>
  </si>
  <si>
    <t>1570</t>
  </si>
  <si>
    <t>1525</t>
  </si>
  <si>
    <t>600</t>
  </si>
  <si>
    <t>1515</t>
  </si>
  <si>
    <t>645</t>
  </si>
  <si>
    <t>1560</t>
  </si>
  <si>
    <t>1585</t>
  </si>
  <si>
    <t>1455</t>
  </si>
  <si>
    <t>635</t>
  </si>
  <si>
    <t>1550</t>
  </si>
  <si>
    <t>1565</t>
  </si>
  <si>
    <t>1640</t>
  </si>
  <si>
    <t>1300</t>
  </si>
  <si>
    <t>1600</t>
  </si>
  <si>
    <t>1470</t>
  </si>
  <si>
    <t>685</t>
  </si>
  <si>
    <t>1700</t>
  </si>
  <si>
    <t>1510</t>
  </si>
  <si>
    <t>620</t>
  </si>
  <si>
    <t>1545</t>
  </si>
  <si>
    <t>Норма, г,мл,  в день 60%</t>
  </si>
  <si>
    <t>60-65%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</si>
</sst>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2" borderId="0" xfId="0" applyFont="1" applyFill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/>
    </xf>
    <xf numFmtId="172" fontId="5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4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4" fillId="32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" fontId="5" fillId="33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2" fontId="5" fillId="0" borderId="16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6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7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72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6" fillId="0" borderId="10" xfId="0" applyNumberFormat="1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72" fontId="6" fillId="0" borderId="23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0" fontId="6" fillId="0" borderId="19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0" fontId="6" fillId="32" borderId="12" xfId="0" applyFont="1" applyFill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16" xfId="0" applyFont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2" fontId="4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16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2" fillId="5" borderId="21" xfId="0" applyFont="1" applyFill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0" fontId="5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16" xfId="0" applyFont="1" applyBorder="1" applyAlignment="1">
      <alignment horizontal="righ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14" xfId="0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35" borderId="18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172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3" xfId="0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left" indent="1"/>
    </xf>
    <xf numFmtId="0" fontId="1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indent="1"/>
    </xf>
    <xf numFmtId="0" fontId="1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 wrapText="1"/>
    </xf>
    <xf numFmtId="2" fontId="5" fillId="0" borderId="13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2" borderId="2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4" fillId="32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4" fillId="36" borderId="0" xfId="0" applyFont="1" applyFill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172" fontId="5" fillId="5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left" wrapText="1"/>
    </xf>
    <xf numFmtId="2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5" fillId="37" borderId="19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/>
    </xf>
    <xf numFmtId="49" fontId="5" fillId="37" borderId="16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1" fontId="5" fillId="37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2" fontId="4" fillId="0" borderId="15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" fontId="5" fillId="5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172" fontId="5" fillId="5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72" fontId="5" fillId="37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/>
    </xf>
    <xf numFmtId="2" fontId="5" fillId="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right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right" wrapText="1"/>
    </xf>
    <xf numFmtId="172" fontId="6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" fontId="6" fillId="0" borderId="16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5" fillId="5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971"/>
  <sheetViews>
    <sheetView tabSelected="1" zoomScale="80" zoomScaleNormal="80" zoomScalePageLayoutView="0" workbookViewId="0" topLeftCell="A1964">
      <selection activeCell="C14" sqref="C14"/>
    </sheetView>
  </sheetViews>
  <sheetFormatPr defaultColWidth="9.00390625" defaultRowHeight="15"/>
  <cols>
    <col min="1" max="1" width="16.00390625" style="4" customWidth="1"/>
    <col min="2" max="2" width="38.140625" style="113" customWidth="1"/>
    <col min="3" max="3" width="9.57421875" style="51" customWidth="1"/>
    <col min="4" max="4" width="7.57421875" style="213" customWidth="1"/>
    <col min="5" max="5" width="8.00390625" style="213" customWidth="1"/>
    <col min="6" max="7" width="7.140625" style="113" customWidth="1"/>
    <col min="8" max="9" width="7.8515625" style="113" customWidth="1"/>
    <col min="10" max="10" width="8.57421875" style="113" hidden="1" customWidth="1"/>
    <col min="11" max="11" width="8.421875" style="113" hidden="1" customWidth="1"/>
    <col min="12" max="12" width="6.421875" style="113" hidden="1" customWidth="1"/>
    <col min="13" max="13" width="7.7109375" style="113" hidden="1" customWidth="1"/>
    <col min="14" max="14" width="8.28125" style="130" hidden="1" customWidth="1"/>
    <col min="15" max="15" width="6.7109375" style="113" hidden="1" customWidth="1"/>
    <col min="16" max="16" width="7.140625" style="114" hidden="1" customWidth="1"/>
    <col min="17" max="17" width="7.00390625" style="114" hidden="1" customWidth="1"/>
    <col min="18" max="18" width="10.421875" style="113" hidden="1" customWidth="1"/>
    <col min="19" max="19" width="7.00390625" style="113" hidden="1" customWidth="1"/>
    <col min="20" max="26" width="9.00390625" style="4" customWidth="1"/>
    <col min="27" max="16384" width="9.00390625" style="4" customWidth="1"/>
  </cols>
  <sheetData>
    <row r="1" spans="2:205" s="2" customFormat="1" ht="14.25" customHeight="1">
      <c r="B1" s="113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113"/>
      <c r="P1" s="114"/>
      <c r="Q1" s="114"/>
      <c r="R1" s="113"/>
      <c r="S1" s="11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</row>
    <row r="2" spans="2:205" s="2" customFormat="1" ht="20.25" customHeight="1">
      <c r="B2" s="632" t="s">
        <v>359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11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</row>
    <row r="3" spans="2:205" s="2" customFormat="1" ht="13.5" customHeight="1"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11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</row>
    <row r="4" spans="2:205" s="2" customFormat="1" ht="80.25" customHeight="1"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11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</row>
    <row r="5" spans="1:20" ht="20.25" customHeight="1">
      <c r="A5" s="281"/>
      <c r="B5" s="277"/>
      <c r="C5" s="278"/>
      <c r="D5" s="279"/>
      <c r="E5" s="279"/>
      <c r="F5" s="279"/>
      <c r="G5" s="279"/>
      <c r="H5" s="279"/>
      <c r="I5" s="280"/>
      <c r="J5" s="281"/>
      <c r="K5" s="281"/>
      <c r="L5" s="282" t="s">
        <v>81</v>
      </c>
      <c r="M5" s="283"/>
      <c r="N5" s="283"/>
      <c r="O5" s="283"/>
      <c r="P5" s="283"/>
      <c r="Q5" s="283"/>
      <c r="R5" s="283"/>
      <c r="S5" s="284"/>
      <c r="T5" s="253"/>
    </row>
    <row r="6" spans="1:20" ht="19.5" customHeight="1">
      <c r="A6" s="622" t="s">
        <v>235</v>
      </c>
      <c r="B6" s="624" t="s">
        <v>72</v>
      </c>
      <c r="C6" s="285"/>
      <c r="D6" s="286"/>
      <c r="E6" s="287"/>
      <c r="F6" s="626" t="s">
        <v>236</v>
      </c>
      <c r="G6" s="627"/>
      <c r="H6" s="628"/>
      <c r="I6" s="629" t="s">
        <v>78</v>
      </c>
      <c r="J6" s="288"/>
      <c r="K6" s="288"/>
      <c r="L6" s="619" t="s">
        <v>82</v>
      </c>
      <c r="M6" s="620"/>
      <c r="N6" s="620"/>
      <c r="O6" s="620"/>
      <c r="P6" s="620" t="s">
        <v>83</v>
      </c>
      <c r="Q6" s="620"/>
      <c r="R6" s="620"/>
      <c r="S6" s="621"/>
      <c r="T6" s="253"/>
    </row>
    <row r="7" spans="1:20" ht="42" customHeight="1">
      <c r="A7" s="623"/>
      <c r="B7" s="625"/>
      <c r="C7" s="289" t="s">
        <v>237</v>
      </c>
      <c r="D7" s="290" t="s">
        <v>73</v>
      </c>
      <c r="E7" s="290" t="s">
        <v>74</v>
      </c>
      <c r="F7" s="291" t="s">
        <v>75</v>
      </c>
      <c r="G7" s="291" t="s">
        <v>76</v>
      </c>
      <c r="H7" s="292" t="s">
        <v>77</v>
      </c>
      <c r="I7" s="630"/>
      <c r="J7" s="293" t="s">
        <v>79</v>
      </c>
      <c r="K7" s="294" t="s">
        <v>80</v>
      </c>
      <c r="L7" s="295" t="s">
        <v>84</v>
      </c>
      <c r="M7" s="295" t="s">
        <v>85</v>
      </c>
      <c r="N7" s="295" t="s">
        <v>86</v>
      </c>
      <c r="O7" s="295" t="s">
        <v>87</v>
      </c>
      <c r="P7" s="295" t="s">
        <v>88</v>
      </c>
      <c r="Q7" s="295" t="s">
        <v>89</v>
      </c>
      <c r="R7" s="295" t="s">
        <v>90</v>
      </c>
      <c r="S7" s="296" t="s">
        <v>91</v>
      </c>
      <c r="T7" s="254"/>
    </row>
    <row r="8" spans="1:20" ht="27.75" customHeight="1">
      <c r="A8" s="260" t="s">
        <v>238</v>
      </c>
      <c r="B8" s="258"/>
      <c r="C8" s="259"/>
      <c r="D8" s="260"/>
      <c r="E8" s="259"/>
      <c r="F8" s="261"/>
      <c r="G8" s="262"/>
      <c r="H8" s="262"/>
      <c r="I8" s="262"/>
      <c r="J8" s="269"/>
      <c r="K8" s="270"/>
      <c r="L8" s="271"/>
      <c r="M8" s="271"/>
      <c r="N8" s="271"/>
      <c r="O8" s="271"/>
      <c r="P8" s="271"/>
      <c r="Q8" s="271"/>
      <c r="R8" s="271"/>
      <c r="S8" s="272"/>
      <c r="T8" s="254"/>
    </row>
    <row r="9" spans="1:20" ht="21.75" customHeight="1">
      <c r="A9" s="263" t="s">
        <v>239</v>
      </c>
      <c r="B9" s="264"/>
      <c r="C9" s="265"/>
      <c r="D9" s="266"/>
      <c r="E9" s="263"/>
      <c r="F9" s="267"/>
      <c r="G9" s="268"/>
      <c r="H9" s="268"/>
      <c r="I9" s="268"/>
      <c r="J9" s="325"/>
      <c r="K9" s="326"/>
      <c r="L9" s="273"/>
      <c r="M9" s="273"/>
      <c r="N9" s="273"/>
      <c r="O9" s="273"/>
      <c r="P9" s="273"/>
      <c r="Q9" s="273"/>
      <c r="R9" s="273"/>
      <c r="S9" s="274"/>
      <c r="T9" s="254"/>
    </row>
    <row r="10" spans="1:20" s="8" customFormat="1" ht="19.5" customHeight="1">
      <c r="A10" s="276" t="s">
        <v>360</v>
      </c>
      <c r="B10" s="457"/>
      <c r="C10" s="276"/>
      <c r="D10" s="458"/>
      <c r="E10" s="459"/>
      <c r="F10" s="460"/>
      <c r="G10" s="460"/>
      <c r="H10" s="460"/>
      <c r="I10" s="460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298"/>
    </row>
    <row r="11" spans="2:19" s="35" customFormat="1" ht="27" customHeight="1">
      <c r="B11" s="98" t="s">
        <v>361</v>
      </c>
      <c r="C11" s="462" t="s">
        <v>362</v>
      </c>
      <c r="D11" s="34"/>
      <c r="E11" s="463"/>
      <c r="F11" s="42">
        <v>2.36</v>
      </c>
      <c r="G11" s="464">
        <v>7.49</v>
      </c>
      <c r="H11" s="464">
        <v>14.18</v>
      </c>
      <c r="I11" s="465">
        <v>136</v>
      </c>
      <c r="J11" s="464"/>
      <c r="K11" s="464"/>
      <c r="L11" s="464">
        <v>0</v>
      </c>
      <c r="M11" s="464">
        <v>0.03</v>
      </c>
      <c r="N11" s="465">
        <v>40</v>
      </c>
      <c r="O11" s="464">
        <v>0.44</v>
      </c>
      <c r="P11" s="466">
        <v>8.4</v>
      </c>
      <c r="Q11" s="465">
        <v>22.5</v>
      </c>
      <c r="R11" s="464">
        <v>4.2</v>
      </c>
      <c r="S11" s="464">
        <v>0.35</v>
      </c>
    </row>
    <row r="12" spans="2:19" s="10" customFormat="1" ht="44.25" customHeight="1">
      <c r="B12" s="467" t="s">
        <v>363</v>
      </c>
      <c r="C12" s="468"/>
      <c r="D12" s="353">
        <v>30</v>
      </c>
      <c r="E12" s="469">
        <v>30</v>
      </c>
      <c r="F12" s="393"/>
      <c r="G12" s="470"/>
      <c r="H12" s="470"/>
      <c r="I12" s="470"/>
      <c r="J12" s="470"/>
      <c r="K12" s="470"/>
      <c r="L12" s="470"/>
      <c r="M12" s="470"/>
      <c r="N12" s="471"/>
      <c r="O12" s="470"/>
      <c r="P12" s="472"/>
      <c r="Q12" s="471"/>
      <c r="R12" s="470"/>
      <c r="S12" s="470"/>
    </row>
    <row r="13" spans="2:19" s="10" customFormat="1" ht="19.5" customHeight="1">
      <c r="B13" s="473" t="s">
        <v>67</v>
      </c>
      <c r="C13" s="468"/>
      <c r="D13" s="353">
        <v>10</v>
      </c>
      <c r="E13" s="469">
        <v>10</v>
      </c>
      <c r="F13" s="393"/>
      <c r="G13" s="470"/>
      <c r="H13" s="470"/>
      <c r="I13" s="470"/>
      <c r="J13" s="472"/>
      <c r="K13" s="470"/>
      <c r="L13" s="470"/>
      <c r="M13" s="470"/>
      <c r="N13" s="471"/>
      <c r="O13" s="470"/>
      <c r="P13" s="472"/>
      <c r="Q13" s="471"/>
      <c r="R13" s="470"/>
      <c r="S13" s="470"/>
    </row>
    <row r="14" spans="2:19" s="35" customFormat="1" ht="29.25" customHeight="1">
      <c r="B14" s="98" t="s">
        <v>364</v>
      </c>
      <c r="C14" s="474" t="s">
        <v>376</v>
      </c>
      <c r="D14" s="34"/>
      <c r="E14" s="463"/>
      <c r="F14" s="42">
        <v>13.4</v>
      </c>
      <c r="G14" s="464">
        <v>13.6</v>
      </c>
      <c r="H14" s="464">
        <v>42.3</v>
      </c>
      <c r="I14" s="465">
        <v>295</v>
      </c>
      <c r="J14" s="464"/>
      <c r="K14" s="464"/>
      <c r="L14" s="464">
        <v>1</v>
      </c>
      <c r="M14" s="464">
        <v>2.4</v>
      </c>
      <c r="N14" s="465">
        <v>35.2</v>
      </c>
      <c r="O14" s="464">
        <v>0.59</v>
      </c>
      <c r="P14" s="466">
        <v>177</v>
      </c>
      <c r="Q14" s="465">
        <v>264</v>
      </c>
      <c r="R14" s="465">
        <v>39</v>
      </c>
      <c r="S14" s="464">
        <v>1</v>
      </c>
    </row>
    <row r="15" spans="2:19" s="48" customFormat="1" ht="18" customHeight="1">
      <c r="B15" s="102" t="s">
        <v>365</v>
      </c>
      <c r="C15" s="72"/>
      <c r="D15" s="73">
        <v>27</v>
      </c>
      <c r="E15" s="475">
        <v>27</v>
      </c>
      <c r="F15" s="476"/>
      <c r="G15" s="476"/>
      <c r="H15" s="476"/>
      <c r="I15" s="476"/>
      <c r="J15" s="476"/>
      <c r="K15" s="477"/>
      <c r="L15" s="476"/>
      <c r="M15" s="476"/>
      <c r="N15" s="478"/>
      <c r="O15" s="476"/>
      <c r="P15" s="479"/>
      <c r="Q15" s="478"/>
      <c r="R15" s="476"/>
      <c r="S15" s="476"/>
    </row>
    <row r="16" spans="2:19" s="10" customFormat="1" ht="19.5" customHeight="1">
      <c r="B16" s="473" t="s">
        <v>98</v>
      </c>
      <c r="C16" s="468"/>
      <c r="D16" s="353">
        <v>110</v>
      </c>
      <c r="E16" s="469">
        <v>110</v>
      </c>
      <c r="F16" s="393"/>
      <c r="G16" s="470"/>
      <c r="H16" s="470"/>
      <c r="I16" s="470"/>
      <c r="J16" s="470"/>
      <c r="K16" s="470"/>
      <c r="L16" s="470"/>
      <c r="M16" s="470"/>
      <c r="N16" s="471"/>
      <c r="O16" s="470"/>
      <c r="P16" s="472"/>
      <c r="Q16" s="471"/>
      <c r="R16" s="470"/>
      <c r="S16" s="470"/>
    </row>
    <row r="17" spans="2:19" s="10" customFormat="1" ht="19.5" customHeight="1">
      <c r="B17" s="473" t="s">
        <v>63</v>
      </c>
      <c r="C17" s="468"/>
      <c r="D17" s="353">
        <v>95</v>
      </c>
      <c r="E17" s="469">
        <v>95</v>
      </c>
      <c r="F17" s="393"/>
      <c r="G17" s="470"/>
      <c r="H17" s="470"/>
      <c r="I17" s="470"/>
      <c r="J17" s="470"/>
      <c r="K17" s="470"/>
      <c r="L17" s="470"/>
      <c r="M17" s="470"/>
      <c r="N17" s="471"/>
      <c r="O17" s="470"/>
      <c r="P17" s="472"/>
      <c r="Q17" s="471"/>
      <c r="R17" s="470"/>
      <c r="S17" s="470"/>
    </row>
    <row r="18" spans="2:19" s="10" customFormat="1" ht="19.5" customHeight="1">
      <c r="B18" s="473" t="s">
        <v>67</v>
      </c>
      <c r="C18" s="468"/>
      <c r="D18" s="353">
        <v>5</v>
      </c>
      <c r="E18" s="469">
        <v>5</v>
      </c>
      <c r="F18" s="393"/>
      <c r="G18" s="470"/>
      <c r="H18" s="470"/>
      <c r="I18" s="470"/>
      <c r="J18" s="470"/>
      <c r="K18" s="470"/>
      <c r="L18" s="470"/>
      <c r="M18" s="470"/>
      <c r="N18" s="471"/>
      <c r="O18" s="470"/>
      <c r="P18" s="472"/>
      <c r="Q18" s="471"/>
      <c r="R18" s="470"/>
      <c r="S18" s="470"/>
    </row>
    <row r="19" spans="2:19" s="10" customFormat="1" ht="19.5" customHeight="1">
      <c r="B19" s="473" t="s">
        <v>71</v>
      </c>
      <c r="C19" s="468"/>
      <c r="D19" s="353">
        <v>6.6</v>
      </c>
      <c r="E19" s="469">
        <v>6.6</v>
      </c>
      <c r="F19" s="393"/>
      <c r="G19" s="470"/>
      <c r="H19" s="470"/>
      <c r="I19" s="470"/>
      <c r="J19" s="470"/>
      <c r="K19" s="470"/>
      <c r="L19" s="470"/>
      <c r="M19" s="470"/>
      <c r="N19" s="471"/>
      <c r="O19" s="470"/>
      <c r="P19" s="472"/>
      <c r="Q19" s="471"/>
      <c r="R19" s="470"/>
      <c r="S19" s="470"/>
    </row>
    <row r="20" spans="2:19" s="10" customFormat="1" ht="19.5" customHeight="1">
      <c r="B20" s="473" t="s">
        <v>15</v>
      </c>
      <c r="C20" s="468"/>
      <c r="D20" s="353">
        <v>0.5</v>
      </c>
      <c r="E20" s="469">
        <v>0.5</v>
      </c>
      <c r="F20" s="393"/>
      <c r="G20" s="470"/>
      <c r="H20" s="470"/>
      <c r="I20" s="470"/>
      <c r="J20" s="470"/>
      <c r="K20" s="470"/>
      <c r="L20" s="470"/>
      <c r="M20" s="470"/>
      <c r="N20" s="471"/>
      <c r="O20" s="470"/>
      <c r="P20" s="472"/>
      <c r="Q20" s="471"/>
      <c r="R20" s="470"/>
      <c r="S20" s="470"/>
    </row>
    <row r="21" spans="2:19" s="8" customFormat="1" ht="42" customHeight="1">
      <c r="B21" s="480" t="s">
        <v>366</v>
      </c>
      <c r="C21" s="481" t="s">
        <v>376</v>
      </c>
      <c r="D21" s="327"/>
      <c r="E21" s="482"/>
      <c r="F21" s="391">
        <v>9.4</v>
      </c>
      <c r="G21" s="483">
        <v>8.2</v>
      </c>
      <c r="H21" s="483">
        <v>27.8</v>
      </c>
      <c r="I21" s="484">
        <v>289</v>
      </c>
      <c r="J21" s="483"/>
      <c r="K21" s="483"/>
      <c r="L21" s="483">
        <v>1</v>
      </c>
      <c r="M21" s="483">
        <v>0.15</v>
      </c>
      <c r="N21" s="484">
        <v>35.2</v>
      </c>
      <c r="O21" s="483">
        <v>0.79</v>
      </c>
      <c r="P21" s="485">
        <v>160.1</v>
      </c>
      <c r="Q21" s="484">
        <v>242</v>
      </c>
      <c r="R21" s="484">
        <v>48</v>
      </c>
      <c r="S21" s="483">
        <v>2.6</v>
      </c>
    </row>
    <row r="22" spans="2:19" s="10" customFormat="1" ht="19.5" customHeight="1">
      <c r="B22" s="473" t="s">
        <v>367</v>
      </c>
      <c r="C22" s="468"/>
      <c r="D22" s="353">
        <v>27</v>
      </c>
      <c r="E22" s="469">
        <v>27</v>
      </c>
      <c r="F22" s="393"/>
      <c r="G22" s="470"/>
      <c r="H22" s="470"/>
      <c r="I22" s="470"/>
      <c r="J22" s="470"/>
      <c r="K22" s="470"/>
      <c r="L22" s="470"/>
      <c r="M22" s="470"/>
      <c r="N22" s="471"/>
      <c r="O22" s="470"/>
      <c r="P22" s="472"/>
      <c r="Q22" s="471"/>
      <c r="R22" s="470"/>
      <c r="S22" s="470"/>
    </row>
    <row r="23" spans="2:19" s="10" customFormat="1" ht="19.5" customHeight="1">
      <c r="B23" s="473" t="s">
        <v>98</v>
      </c>
      <c r="C23" s="468"/>
      <c r="D23" s="353">
        <v>110</v>
      </c>
      <c r="E23" s="469">
        <v>110</v>
      </c>
      <c r="F23" s="393"/>
      <c r="G23" s="470"/>
      <c r="H23" s="470"/>
      <c r="I23" s="470"/>
      <c r="J23" s="470"/>
      <c r="K23" s="470"/>
      <c r="L23" s="470"/>
      <c r="M23" s="470"/>
      <c r="N23" s="471"/>
      <c r="O23" s="470"/>
      <c r="P23" s="472"/>
      <c r="Q23" s="471"/>
      <c r="R23" s="470"/>
      <c r="S23" s="470"/>
    </row>
    <row r="24" spans="2:19" s="10" customFormat="1" ht="19.5" customHeight="1">
      <c r="B24" s="473" t="s">
        <v>63</v>
      </c>
      <c r="C24" s="468"/>
      <c r="D24" s="353">
        <v>95</v>
      </c>
      <c r="E24" s="356">
        <v>95</v>
      </c>
      <c r="F24" s="393"/>
      <c r="G24" s="470"/>
      <c r="H24" s="470"/>
      <c r="I24" s="470"/>
      <c r="J24" s="470"/>
      <c r="K24" s="470"/>
      <c r="L24" s="470"/>
      <c r="M24" s="470"/>
      <c r="N24" s="471"/>
      <c r="O24" s="470"/>
      <c r="P24" s="472"/>
      <c r="Q24" s="471"/>
      <c r="R24" s="470"/>
      <c r="S24" s="470"/>
    </row>
    <row r="25" spans="2:19" s="10" customFormat="1" ht="19.5" customHeight="1">
      <c r="B25" s="473" t="s">
        <v>67</v>
      </c>
      <c r="C25" s="468"/>
      <c r="D25" s="353">
        <v>5</v>
      </c>
      <c r="E25" s="469">
        <v>5</v>
      </c>
      <c r="F25" s="393"/>
      <c r="G25" s="470"/>
      <c r="H25" s="470"/>
      <c r="I25" s="470"/>
      <c r="J25" s="470"/>
      <c r="K25" s="470"/>
      <c r="L25" s="470"/>
      <c r="M25" s="470"/>
      <c r="N25" s="471"/>
      <c r="O25" s="470"/>
      <c r="P25" s="472"/>
      <c r="Q25" s="471"/>
      <c r="R25" s="470"/>
      <c r="S25" s="470"/>
    </row>
    <row r="26" spans="2:19" s="10" customFormat="1" ht="19.5" customHeight="1">
      <c r="B26" s="473" t="s">
        <v>71</v>
      </c>
      <c r="C26" s="468"/>
      <c r="D26" s="353">
        <v>6.6</v>
      </c>
      <c r="E26" s="469">
        <v>6.6</v>
      </c>
      <c r="F26" s="393"/>
      <c r="G26" s="470"/>
      <c r="H26" s="470"/>
      <c r="I26" s="470"/>
      <c r="J26" s="470"/>
      <c r="K26" s="470"/>
      <c r="L26" s="470"/>
      <c r="M26" s="470"/>
      <c r="N26" s="471"/>
      <c r="O26" s="470"/>
      <c r="P26" s="472"/>
      <c r="Q26" s="471"/>
      <c r="R26" s="470"/>
      <c r="S26" s="470"/>
    </row>
    <row r="27" spans="2:19" s="10" customFormat="1" ht="19.5" customHeight="1">
      <c r="B27" s="473" t="s">
        <v>15</v>
      </c>
      <c r="C27" s="468"/>
      <c r="D27" s="353">
        <v>0.5</v>
      </c>
      <c r="E27" s="469">
        <v>0.5</v>
      </c>
      <c r="F27" s="393"/>
      <c r="G27" s="470"/>
      <c r="H27" s="470"/>
      <c r="I27" s="470"/>
      <c r="J27" s="470"/>
      <c r="K27" s="470"/>
      <c r="L27" s="470"/>
      <c r="M27" s="470"/>
      <c r="N27" s="471"/>
      <c r="O27" s="470"/>
      <c r="P27" s="472"/>
      <c r="Q27" s="471"/>
      <c r="R27" s="470"/>
      <c r="S27" s="470"/>
    </row>
    <row r="28" spans="2:19" s="9" customFormat="1" ht="24.75" customHeight="1">
      <c r="B28" s="108" t="s">
        <v>368</v>
      </c>
      <c r="C28" s="26">
        <v>125</v>
      </c>
      <c r="D28" s="26"/>
      <c r="E28" s="26"/>
      <c r="F28" s="26">
        <v>6.2</v>
      </c>
      <c r="G28" s="27">
        <v>3.1</v>
      </c>
      <c r="H28" s="26">
        <v>9.2</v>
      </c>
      <c r="I28" s="26">
        <v>85</v>
      </c>
      <c r="J28" s="26"/>
      <c r="K28" s="27"/>
      <c r="L28" s="27">
        <v>0.9</v>
      </c>
      <c r="M28" s="26">
        <v>0.1</v>
      </c>
      <c r="N28" s="31">
        <v>27</v>
      </c>
      <c r="O28" s="26">
        <v>0</v>
      </c>
      <c r="P28" s="52">
        <v>165</v>
      </c>
      <c r="Q28" s="52">
        <v>130</v>
      </c>
      <c r="R28" s="31">
        <v>20.4</v>
      </c>
      <c r="S28" s="26">
        <v>0.1</v>
      </c>
    </row>
    <row r="29" spans="2:19" s="10" customFormat="1" ht="23.25" customHeight="1">
      <c r="B29" s="467" t="s">
        <v>369</v>
      </c>
      <c r="C29" s="486"/>
      <c r="D29" s="353">
        <v>125</v>
      </c>
      <c r="E29" s="469">
        <v>125</v>
      </c>
      <c r="F29" s="393"/>
      <c r="G29" s="470"/>
      <c r="H29" s="470"/>
      <c r="I29" s="470"/>
      <c r="J29" s="470"/>
      <c r="K29" s="470"/>
      <c r="L29" s="470"/>
      <c r="M29" s="470"/>
      <c r="N29" s="472"/>
      <c r="O29" s="470"/>
      <c r="P29" s="470"/>
      <c r="Q29" s="470"/>
      <c r="R29" s="470"/>
      <c r="S29" s="470"/>
    </row>
    <row r="30" spans="2:19" s="35" customFormat="1" ht="30" customHeight="1">
      <c r="B30" s="107" t="s">
        <v>370</v>
      </c>
      <c r="C30" s="32">
        <v>100</v>
      </c>
      <c r="D30" s="32"/>
      <c r="E30" s="32"/>
      <c r="F30" s="33">
        <v>5</v>
      </c>
      <c r="G30" s="33">
        <v>2.5</v>
      </c>
      <c r="H30" s="33">
        <v>8.5</v>
      </c>
      <c r="I30" s="32">
        <v>87</v>
      </c>
      <c r="J30" s="32"/>
      <c r="K30" s="32"/>
      <c r="L30" s="33">
        <v>0.6</v>
      </c>
      <c r="M30" s="33">
        <v>0.03</v>
      </c>
      <c r="N30" s="47">
        <v>22</v>
      </c>
      <c r="O30" s="33">
        <v>0</v>
      </c>
      <c r="P30" s="32">
        <v>119</v>
      </c>
      <c r="Q30" s="32">
        <v>91</v>
      </c>
      <c r="R30" s="32">
        <v>14</v>
      </c>
      <c r="S30" s="32">
        <v>0.1</v>
      </c>
    </row>
    <row r="31" spans="2:19" ht="29.25" customHeight="1">
      <c r="B31" s="360" t="s">
        <v>371</v>
      </c>
      <c r="C31" s="329"/>
      <c r="D31" s="332">
        <v>104</v>
      </c>
      <c r="E31" s="332">
        <v>100</v>
      </c>
      <c r="F31" s="334"/>
      <c r="G31" s="334"/>
      <c r="H31" s="334"/>
      <c r="I31" s="334"/>
      <c r="J31" s="332"/>
      <c r="K31" s="332"/>
      <c r="L31" s="334"/>
      <c r="M31" s="334"/>
      <c r="N31" s="349"/>
      <c r="O31" s="334"/>
      <c r="P31" s="334"/>
      <c r="Q31" s="334"/>
      <c r="R31" s="334"/>
      <c r="S31" s="334"/>
    </row>
    <row r="32" spans="2:19" s="35" customFormat="1" ht="30" customHeight="1">
      <c r="B32" s="107" t="s">
        <v>372</v>
      </c>
      <c r="C32" s="32">
        <v>100</v>
      </c>
      <c r="D32" s="32"/>
      <c r="E32" s="32"/>
      <c r="F32" s="33">
        <v>5</v>
      </c>
      <c r="G32" s="33">
        <v>2.5</v>
      </c>
      <c r="H32" s="33">
        <v>3.5</v>
      </c>
      <c r="I32" s="32">
        <v>68</v>
      </c>
      <c r="J32" s="32"/>
      <c r="K32" s="32"/>
      <c r="L32" s="33">
        <v>0.6</v>
      </c>
      <c r="M32" s="33">
        <v>0.04</v>
      </c>
      <c r="N32" s="47">
        <v>22</v>
      </c>
      <c r="O32" s="33">
        <v>0</v>
      </c>
      <c r="P32" s="32">
        <v>122</v>
      </c>
      <c r="Q32" s="32">
        <v>96</v>
      </c>
      <c r="R32" s="32">
        <v>15</v>
      </c>
      <c r="S32" s="32">
        <v>0.1</v>
      </c>
    </row>
    <row r="33" spans="2:19" ht="29.25" customHeight="1">
      <c r="B33" s="360" t="s">
        <v>373</v>
      </c>
      <c r="C33" s="329"/>
      <c r="D33" s="332">
        <v>104</v>
      </c>
      <c r="E33" s="332">
        <v>100</v>
      </c>
      <c r="F33" s="334"/>
      <c r="G33" s="334"/>
      <c r="H33" s="334"/>
      <c r="I33" s="334"/>
      <c r="J33" s="332"/>
      <c r="K33" s="332"/>
      <c r="L33" s="334"/>
      <c r="M33" s="334"/>
      <c r="N33" s="334"/>
      <c r="O33" s="334"/>
      <c r="P33" s="334"/>
      <c r="Q33" s="334"/>
      <c r="R33" s="334"/>
      <c r="S33" s="334"/>
    </row>
    <row r="34" spans="2:19" s="8" customFormat="1" ht="24.75" customHeight="1">
      <c r="B34" s="487" t="s">
        <v>277</v>
      </c>
      <c r="C34" s="329">
        <v>200</v>
      </c>
      <c r="D34" s="329"/>
      <c r="E34" s="329"/>
      <c r="F34" s="330">
        <v>0.1</v>
      </c>
      <c r="G34" s="330">
        <v>0</v>
      </c>
      <c r="H34" s="330">
        <v>11.8</v>
      </c>
      <c r="I34" s="329">
        <v>69</v>
      </c>
      <c r="J34" s="329"/>
      <c r="K34" s="329"/>
      <c r="L34" s="330">
        <v>0</v>
      </c>
      <c r="M34" s="330">
        <v>0</v>
      </c>
      <c r="N34" s="330">
        <v>0.2</v>
      </c>
      <c r="O34" s="330">
        <v>0</v>
      </c>
      <c r="P34" s="488">
        <v>0.42</v>
      </c>
      <c r="Q34" s="489">
        <v>0.69</v>
      </c>
      <c r="R34" s="329">
        <v>0.09</v>
      </c>
      <c r="S34" s="329">
        <v>0.04</v>
      </c>
    </row>
    <row r="35" spans="2:19" ht="19.5" customHeight="1">
      <c r="B35" s="348" t="s">
        <v>108</v>
      </c>
      <c r="C35" s="329"/>
      <c r="D35" s="332">
        <v>1</v>
      </c>
      <c r="E35" s="332">
        <v>1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49"/>
      <c r="Q35" s="490"/>
      <c r="R35" s="334"/>
      <c r="S35" s="334"/>
    </row>
    <row r="36" spans="2:19" ht="23.25" customHeight="1">
      <c r="B36" s="348" t="s">
        <v>71</v>
      </c>
      <c r="C36" s="329"/>
      <c r="D36" s="332">
        <v>9</v>
      </c>
      <c r="E36" s="332">
        <v>9</v>
      </c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49"/>
      <c r="Q36" s="490"/>
      <c r="R36" s="334"/>
      <c r="S36" s="334"/>
    </row>
    <row r="37" spans="1:19" s="35" customFormat="1" ht="38.25" customHeight="1">
      <c r="A37" s="442"/>
      <c r="B37" s="87" t="s">
        <v>250</v>
      </c>
      <c r="C37" s="53">
        <v>20</v>
      </c>
      <c r="D37" s="53"/>
      <c r="E37" s="53"/>
      <c r="F37" s="54">
        <v>1.58</v>
      </c>
      <c r="G37" s="54">
        <v>0.2</v>
      </c>
      <c r="H37" s="54">
        <v>9.7</v>
      </c>
      <c r="I37" s="55">
        <v>48</v>
      </c>
      <c r="J37" s="55">
        <v>58</v>
      </c>
      <c r="K37" s="32">
        <f>J37*C37/1000</f>
        <v>1.16</v>
      </c>
      <c r="L37" s="42">
        <v>0</v>
      </c>
      <c r="M37" s="32">
        <v>0.025</v>
      </c>
      <c r="N37" s="78">
        <v>0</v>
      </c>
      <c r="O37" s="32">
        <v>25</v>
      </c>
      <c r="P37" s="74">
        <v>4.6</v>
      </c>
      <c r="Q37" s="47">
        <v>17.9</v>
      </c>
      <c r="R37" s="55">
        <v>6.6</v>
      </c>
      <c r="S37" s="32">
        <v>0.4</v>
      </c>
    </row>
    <row r="38" spans="2:19" s="44" customFormat="1" ht="16.5" customHeight="1">
      <c r="B38" s="88" t="s">
        <v>59</v>
      </c>
      <c r="C38" s="32">
        <v>20</v>
      </c>
      <c r="D38" s="43"/>
      <c r="E38" s="43"/>
      <c r="F38" s="32">
        <v>1.4</v>
      </c>
      <c r="G38" s="32">
        <v>0.24</v>
      </c>
      <c r="H38" s="32">
        <v>7.8</v>
      </c>
      <c r="I38" s="69">
        <v>40</v>
      </c>
      <c r="J38" s="32"/>
      <c r="K38" s="32"/>
      <c r="L38" s="42">
        <v>0</v>
      </c>
      <c r="M38" s="32">
        <v>0.04</v>
      </c>
      <c r="N38" s="78">
        <v>0</v>
      </c>
      <c r="O38" s="32">
        <v>0.28</v>
      </c>
      <c r="P38" s="74">
        <v>5.8</v>
      </c>
      <c r="Q38" s="69">
        <v>30</v>
      </c>
      <c r="R38" s="33">
        <v>9.4</v>
      </c>
      <c r="S38" s="32">
        <v>0.78</v>
      </c>
    </row>
    <row r="39" spans="1:20" s="9" customFormat="1" ht="37.5" customHeight="1">
      <c r="A39" s="491" t="s">
        <v>374</v>
      </c>
      <c r="B39" s="492"/>
      <c r="C39" s="493" t="s">
        <v>505</v>
      </c>
      <c r="D39" s="492"/>
      <c r="E39" s="494"/>
      <c r="F39" s="495">
        <f>SUM(F11+F14+F28+F34+F37+F38)</f>
        <v>25.04</v>
      </c>
      <c r="G39" s="495">
        <f aca="true" t="shared" si="0" ref="G39:S39">SUM(G11+G14+G28+G34+G37+G38)</f>
        <v>24.63</v>
      </c>
      <c r="H39" s="495">
        <f t="shared" si="0"/>
        <v>94.97999999999999</v>
      </c>
      <c r="I39" s="495">
        <f t="shared" si="0"/>
        <v>673</v>
      </c>
      <c r="J39" s="495">
        <f t="shared" si="0"/>
        <v>58</v>
      </c>
      <c r="K39" s="495">
        <f t="shared" si="0"/>
        <v>1.16</v>
      </c>
      <c r="L39" s="495">
        <f t="shared" si="0"/>
        <v>1.9</v>
      </c>
      <c r="M39" s="495">
        <f t="shared" si="0"/>
        <v>2.5949999999999998</v>
      </c>
      <c r="N39" s="495">
        <f t="shared" si="0"/>
        <v>102.4</v>
      </c>
      <c r="O39" s="495">
        <f t="shared" si="0"/>
        <v>26.310000000000002</v>
      </c>
      <c r="P39" s="495">
        <f t="shared" si="0"/>
        <v>361.22</v>
      </c>
      <c r="Q39" s="495">
        <f t="shared" si="0"/>
        <v>465.09</v>
      </c>
      <c r="R39" s="495">
        <f t="shared" si="0"/>
        <v>79.69000000000001</v>
      </c>
      <c r="S39" s="495">
        <f t="shared" si="0"/>
        <v>2.67</v>
      </c>
      <c r="T39" s="496"/>
    </row>
    <row r="40" spans="1:19" s="35" customFormat="1" ht="27" customHeight="1">
      <c r="A40" s="255" t="s">
        <v>377</v>
      </c>
      <c r="B40" s="275"/>
      <c r="C40" s="256"/>
      <c r="D40" s="256"/>
      <c r="E40" s="257"/>
      <c r="F40" s="71"/>
      <c r="G40" s="71"/>
      <c r="H40" s="71"/>
      <c r="I40" s="96"/>
      <c r="J40" s="71"/>
      <c r="K40" s="71"/>
      <c r="L40" s="71"/>
      <c r="M40" s="71"/>
      <c r="N40" s="71"/>
      <c r="O40" s="71"/>
      <c r="P40" s="96"/>
      <c r="Q40" s="71"/>
      <c r="R40" s="71"/>
      <c r="S40" s="71"/>
    </row>
    <row r="41" spans="2:19" s="35" customFormat="1" ht="51" customHeight="1">
      <c r="B41" s="87" t="s">
        <v>136</v>
      </c>
      <c r="C41" s="32">
        <v>100</v>
      </c>
      <c r="D41" s="32"/>
      <c r="E41" s="32"/>
      <c r="F41" s="32">
        <v>2.1</v>
      </c>
      <c r="G41" s="32">
        <v>4</v>
      </c>
      <c r="H41" s="32">
        <v>15.3</v>
      </c>
      <c r="I41" s="32">
        <v>92</v>
      </c>
      <c r="J41" s="32"/>
      <c r="K41" s="32">
        <f>SUM(K42:K47)</f>
        <v>12.002</v>
      </c>
      <c r="L41" s="32">
        <v>6</v>
      </c>
      <c r="M41" s="32">
        <v>0.02</v>
      </c>
      <c r="N41" s="69">
        <v>0</v>
      </c>
      <c r="O41" s="32">
        <v>2.7</v>
      </c>
      <c r="P41" s="47">
        <v>30.6</v>
      </c>
      <c r="Q41" s="47">
        <v>39.3</v>
      </c>
      <c r="R41" s="32">
        <v>18.6</v>
      </c>
      <c r="S41" s="32">
        <v>1</v>
      </c>
    </row>
    <row r="42" spans="2:19" ht="24" customHeight="1">
      <c r="B42" s="115" t="s">
        <v>123</v>
      </c>
      <c r="C42" s="32"/>
      <c r="D42" s="43">
        <v>75</v>
      </c>
      <c r="E42" s="43">
        <v>60</v>
      </c>
      <c r="F42" s="45"/>
      <c r="G42" s="45"/>
      <c r="H42" s="45"/>
      <c r="I42" s="45"/>
      <c r="J42" s="45">
        <v>40</v>
      </c>
      <c r="K42" s="45">
        <f aca="true" t="shared" si="1" ref="K42:K47">J42*D42/1000</f>
        <v>3</v>
      </c>
      <c r="L42" s="45"/>
      <c r="M42" s="45"/>
      <c r="N42" s="116"/>
      <c r="O42" s="45"/>
      <c r="P42" s="117"/>
      <c r="Q42" s="117"/>
      <c r="R42" s="45"/>
      <c r="S42" s="45"/>
    </row>
    <row r="43" spans="2:19" ht="24" customHeight="1">
      <c r="B43" s="115" t="s">
        <v>117</v>
      </c>
      <c r="C43" s="32"/>
      <c r="D43" s="43">
        <v>80</v>
      </c>
      <c r="E43" s="43">
        <v>60</v>
      </c>
      <c r="F43" s="45"/>
      <c r="G43" s="45"/>
      <c r="H43" s="45"/>
      <c r="I43" s="45"/>
      <c r="J43" s="45"/>
      <c r="K43" s="45">
        <f t="shared" si="1"/>
        <v>0</v>
      </c>
      <c r="L43" s="45"/>
      <c r="M43" s="45"/>
      <c r="N43" s="116"/>
      <c r="O43" s="45"/>
      <c r="P43" s="117"/>
      <c r="Q43" s="117"/>
      <c r="R43" s="45"/>
      <c r="S43" s="45"/>
    </row>
    <row r="44" spans="2:19" ht="24" customHeight="1">
      <c r="B44" s="118" t="s">
        <v>131</v>
      </c>
      <c r="C44" s="32"/>
      <c r="D44" s="43">
        <v>50</v>
      </c>
      <c r="E44" s="43">
        <v>30</v>
      </c>
      <c r="F44" s="45"/>
      <c r="G44" s="45"/>
      <c r="H44" s="45"/>
      <c r="I44" s="45"/>
      <c r="J44" s="45">
        <v>158</v>
      </c>
      <c r="K44" s="45">
        <f t="shared" si="1"/>
        <v>7.9</v>
      </c>
      <c r="L44" s="45"/>
      <c r="M44" s="45"/>
      <c r="N44" s="116"/>
      <c r="O44" s="45"/>
      <c r="P44" s="117"/>
      <c r="Q44" s="117"/>
      <c r="R44" s="45"/>
      <c r="S44" s="45"/>
    </row>
    <row r="45" spans="2:19" ht="24" customHeight="1">
      <c r="B45" s="118" t="s">
        <v>64</v>
      </c>
      <c r="C45" s="32"/>
      <c r="D45" s="43">
        <v>6</v>
      </c>
      <c r="E45" s="43">
        <v>5</v>
      </c>
      <c r="F45" s="45"/>
      <c r="G45" s="45"/>
      <c r="H45" s="45"/>
      <c r="I45" s="45"/>
      <c r="J45" s="45">
        <v>38.4</v>
      </c>
      <c r="K45" s="45">
        <f t="shared" si="1"/>
        <v>0.23039999999999997</v>
      </c>
      <c r="L45" s="45"/>
      <c r="M45" s="45"/>
      <c r="N45" s="116"/>
      <c r="O45" s="45"/>
      <c r="P45" s="117"/>
      <c r="Q45" s="117"/>
      <c r="R45" s="45"/>
      <c r="S45" s="45"/>
    </row>
    <row r="46" spans="2:19" ht="24" customHeight="1">
      <c r="B46" s="115" t="s">
        <v>66</v>
      </c>
      <c r="C46" s="32"/>
      <c r="D46" s="43">
        <v>5</v>
      </c>
      <c r="E46" s="43">
        <v>5</v>
      </c>
      <c r="F46" s="32"/>
      <c r="G46" s="32"/>
      <c r="H46" s="32"/>
      <c r="I46" s="32"/>
      <c r="J46" s="45">
        <v>173.6</v>
      </c>
      <c r="K46" s="45">
        <f t="shared" si="1"/>
        <v>0.868</v>
      </c>
      <c r="L46" s="42"/>
      <c r="M46" s="32"/>
      <c r="N46" s="69"/>
      <c r="O46" s="33"/>
      <c r="P46" s="74"/>
      <c r="Q46" s="47"/>
      <c r="R46" s="32"/>
      <c r="S46" s="32"/>
    </row>
    <row r="47" spans="2:19" ht="24" customHeight="1">
      <c r="B47" s="118" t="s">
        <v>15</v>
      </c>
      <c r="C47" s="32"/>
      <c r="D47" s="43">
        <v>0.3</v>
      </c>
      <c r="E47" s="43">
        <v>0.3</v>
      </c>
      <c r="F47" s="32"/>
      <c r="G47" s="32"/>
      <c r="H47" s="32"/>
      <c r="I47" s="32"/>
      <c r="J47" s="45">
        <v>12</v>
      </c>
      <c r="K47" s="45">
        <f t="shared" si="1"/>
        <v>0.0035999999999999995</v>
      </c>
      <c r="L47" s="42"/>
      <c r="M47" s="32"/>
      <c r="N47" s="69"/>
      <c r="O47" s="33"/>
      <c r="P47" s="74"/>
      <c r="Q47" s="47"/>
      <c r="R47" s="32"/>
      <c r="S47" s="32"/>
    </row>
    <row r="48" spans="2:19" s="46" customFormat="1" ht="31.5" customHeight="1">
      <c r="B48" s="87" t="s">
        <v>273</v>
      </c>
      <c r="C48" s="32">
        <v>100</v>
      </c>
      <c r="D48" s="32"/>
      <c r="E48" s="32"/>
      <c r="F48" s="32">
        <v>1.8</v>
      </c>
      <c r="G48" s="33">
        <v>0.3</v>
      </c>
      <c r="H48" s="33">
        <v>6.3</v>
      </c>
      <c r="I48" s="32">
        <v>40</v>
      </c>
      <c r="J48" s="50"/>
      <c r="K48" s="50"/>
      <c r="L48" s="42">
        <v>1</v>
      </c>
      <c r="M48" s="32">
        <v>0.05</v>
      </c>
      <c r="N48" s="69">
        <v>0</v>
      </c>
      <c r="O48" s="33">
        <v>0.7</v>
      </c>
      <c r="P48" s="74">
        <v>17.3</v>
      </c>
      <c r="Q48" s="47">
        <v>25.3</v>
      </c>
      <c r="R48" s="33">
        <v>7</v>
      </c>
      <c r="S48" s="32">
        <v>0.25</v>
      </c>
    </row>
    <row r="49" spans="2:19" ht="24.75" customHeight="1">
      <c r="B49" s="119" t="s">
        <v>132</v>
      </c>
      <c r="C49" s="43"/>
      <c r="D49" s="43">
        <v>103</v>
      </c>
      <c r="E49" s="43">
        <v>100</v>
      </c>
      <c r="F49" s="43"/>
      <c r="G49" s="60"/>
      <c r="H49" s="60"/>
      <c r="I49" s="43"/>
      <c r="J49" s="45"/>
      <c r="K49" s="45"/>
      <c r="L49" s="120"/>
      <c r="M49" s="43"/>
      <c r="N49" s="116"/>
      <c r="O49" s="60"/>
      <c r="P49" s="121"/>
      <c r="Q49" s="122"/>
      <c r="R49" s="60"/>
      <c r="S49" s="43"/>
    </row>
    <row r="50" spans="2:19" ht="24.75" customHeight="1">
      <c r="B50" s="119" t="s">
        <v>133</v>
      </c>
      <c r="C50" s="43"/>
      <c r="D50" s="43">
        <v>103</v>
      </c>
      <c r="E50" s="43">
        <v>100</v>
      </c>
      <c r="F50" s="43"/>
      <c r="G50" s="60"/>
      <c r="H50" s="60"/>
      <c r="I50" s="43"/>
      <c r="J50" s="45"/>
      <c r="K50" s="45"/>
      <c r="L50" s="120"/>
      <c r="M50" s="43"/>
      <c r="N50" s="116"/>
      <c r="O50" s="60"/>
      <c r="P50" s="121"/>
      <c r="Q50" s="122"/>
      <c r="R50" s="60"/>
      <c r="S50" s="43"/>
    </row>
    <row r="51" spans="2:19" s="35" customFormat="1" ht="28.5" customHeight="1">
      <c r="B51" s="97" t="s">
        <v>378</v>
      </c>
      <c r="C51" s="32" t="s">
        <v>444</v>
      </c>
      <c r="D51" s="32"/>
      <c r="E51" s="32"/>
      <c r="F51" s="32">
        <v>7.2</v>
      </c>
      <c r="G51" s="32">
        <v>7.4</v>
      </c>
      <c r="H51" s="32">
        <v>22.1</v>
      </c>
      <c r="I51" s="32">
        <v>194</v>
      </c>
      <c r="J51" s="32"/>
      <c r="K51" s="32"/>
      <c r="L51" s="47">
        <v>18.1</v>
      </c>
      <c r="M51" s="42">
        <v>1.5</v>
      </c>
      <c r="N51" s="47">
        <v>0.4</v>
      </c>
      <c r="O51" s="32">
        <v>1.2</v>
      </c>
      <c r="P51" s="32">
        <v>42.3</v>
      </c>
      <c r="Q51" s="69">
        <v>90</v>
      </c>
      <c r="R51" s="32">
        <v>34</v>
      </c>
      <c r="S51" s="32">
        <v>1.5</v>
      </c>
    </row>
    <row r="52" spans="2:19" s="20" customFormat="1" ht="39.75" customHeight="1">
      <c r="B52" s="101" t="s">
        <v>379</v>
      </c>
      <c r="C52" s="28"/>
      <c r="D52" s="28">
        <v>99</v>
      </c>
      <c r="E52" s="28">
        <v>75</v>
      </c>
      <c r="F52" s="28"/>
      <c r="G52" s="28"/>
      <c r="H52" s="28"/>
      <c r="I52" s="28"/>
      <c r="J52" s="28"/>
      <c r="K52" s="28"/>
      <c r="L52" s="39"/>
      <c r="M52" s="399"/>
      <c r="N52" s="39"/>
      <c r="O52" s="28"/>
      <c r="P52" s="28"/>
      <c r="Q52" s="86"/>
      <c r="R52" s="28"/>
      <c r="S52" s="28"/>
    </row>
    <row r="53" spans="2:19" s="20" customFormat="1" ht="22.5" customHeight="1">
      <c r="B53" s="99" t="s">
        <v>380</v>
      </c>
      <c r="C53" s="28"/>
      <c r="D53" s="28">
        <v>108</v>
      </c>
      <c r="E53" s="28">
        <v>75</v>
      </c>
      <c r="F53" s="28"/>
      <c r="G53" s="28"/>
      <c r="H53" s="28"/>
      <c r="I53" s="28"/>
      <c r="J53" s="28"/>
      <c r="K53" s="28"/>
      <c r="L53" s="39"/>
      <c r="M53" s="399"/>
      <c r="N53" s="39"/>
      <c r="O53" s="28"/>
      <c r="P53" s="28"/>
      <c r="Q53" s="86"/>
      <c r="R53" s="28"/>
      <c r="S53" s="28"/>
    </row>
    <row r="54" spans="2:19" s="20" customFormat="1" ht="22.5" customHeight="1">
      <c r="B54" s="99" t="s">
        <v>381</v>
      </c>
      <c r="C54" s="28"/>
      <c r="D54" s="28">
        <v>114</v>
      </c>
      <c r="E54" s="28">
        <v>75</v>
      </c>
      <c r="F54" s="28"/>
      <c r="G54" s="28"/>
      <c r="H54" s="28"/>
      <c r="I54" s="28"/>
      <c r="J54" s="28"/>
      <c r="K54" s="28"/>
      <c r="L54" s="39"/>
      <c r="M54" s="399"/>
      <c r="N54" s="39"/>
      <c r="O54" s="28"/>
      <c r="P54" s="28"/>
      <c r="Q54" s="86"/>
      <c r="R54" s="28"/>
      <c r="S54" s="28"/>
    </row>
    <row r="55" spans="2:19" s="20" customFormat="1" ht="22.5" customHeight="1">
      <c r="B55" s="99" t="s">
        <v>382</v>
      </c>
      <c r="C55" s="28"/>
      <c r="D55" s="28">
        <v>123</v>
      </c>
      <c r="E55" s="28">
        <v>75</v>
      </c>
      <c r="F55" s="28"/>
      <c r="G55" s="28"/>
      <c r="H55" s="28"/>
      <c r="I55" s="28"/>
      <c r="J55" s="28"/>
      <c r="K55" s="28"/>
      <c r="L55" s="39"/>
      <c r="M55" s="399"/>
      <c r="N55" s="39"/>
      <c r="O55" s="28"/>
      <c r="P55" s="28"/>
      <c r="Q55" s="86"/>
      <c r="R55" s="28"/>
      <c r="S55" s="28"/>
    </row>
    <row r="56" spans="2:19" s="20" customFormat="1" ht="22.5" customHeight="1">
      <c r="B56" s="99" t="s">
        <v>64</v>
      </c>
      <c r="C56" s="28"/>
      <c r="D56" s="28">
        <v>12</v>
      </c>
      <c r="E56" s="28">
        <v>10</v>
      </c>
      <c r="F56" s="28"/>
      <c r="G56" s="28"/>
      <c r="H56" s="28"/>
      <c r="I56" s="28"/>
      <c r="J56" s="28"/>
      <c r="K56" s="28"/>
      <c r="L56" s="39"/>
      <c r="M56" s="399"/>
      <c r="N56" s="39"/>
      <c r="O56" s="28"/>
      <c r="P56" s="28"/>
      <c r="Q56" s="86"/>
      <c r="R56" s="28"/>
      <c r="S56" s="28"/>
    </row>
    <row r="57" spans="2:19" s="20" customFormat="1" ht="22.5" customHeight="1">
      <c r="B57" s="99" t="s">
        <v>67</v>
      </c>
      <c r="C57" s="28"/>
      <c r="D57" s="28">
        <v>5</v>
      </c>
      <c r="E57" s="28">
        <v>5</v>
      </c>
      <c r="F57" s="28"/>
      <c r="G57" s="28"/>
      <c r="H57" s="28"/>
      <c r="I57" s="28"/>
      <c r="J57" s="28"/>
      <c r="K57" s="28"/>
      <c r="L57" s="39"/>
      <c r="M57" s="399"/>
      <c r="N57" s="39"/>
      <c r="O57" s="28"/>
      <c r="P57" s="28"/>
      <c r="Q57" s="86"/>
      <c r="R57" s="28"/>
      <c r="S57" s="28"/>
    </row>
    <row r="58" spans="2:19" s="20" customFormat="1" ht="47.25" customHeight="1">
      <c r="B58" s="101" t="s">
        <v>30</v>
      </c>
      <c r="C58" s="28"/>
      <c r="D58" s="28">
        <v>85</v>
      </c>
      <c r="E58" s="28">
        <v>60</v>
      </c>
      <c r="F58" s="28"/>
      <c r="G58" s="28"/>
      <c r="H58" s="28"/>
      <c r="I58" s="28"/>
      <c r="J58" s="28"/>
      <c r="K58" s="28"/>
      <c r="L58" s="39"/>
      <c r="M58" s="399"/>
      <c r="N58" s="39"/>
      <c r="O58" s="28"/>
      <c r="P58" s="28"/>
      <c r="Q58" s="86"/>
      <c r="R58" s="28"/>
      <c r="S58" s="28"/>
    </row>
    <row r="59" spans="2:19" s="20" customFormat="1" ht="44.25" customHeight="1">
      <c r="B59" s="101" t="s">
        <v>383</v>
      </c>
      <c r="C59" s="28"/>
      <c r="D59" s="28">
        <v>104</v>
      </c>
      <c r="E59" s="28">
        <v>48</v>
      </c>
      <c r="F59" s="28"/>
      <c r="G59" s="28"/>
      <c r="H59" s="28"/>
      <c r="I59" s="28"/>
      <c r="J59" s="28"/>
      <c r="K59" s="28"/>
      <c r="L59" s="39"/>
      <c r="M59" s="399"/>
      <c r="N59" s="39"/>
      <c r="O59" s="28"/>
      <c r="P59" s="28"/>
      <c r="Q59" s="86"/>
      <c r="R59" s="28"/>
      <c r="S59" s="28"/>
    </row>
    <row r="60" spans="2:19" s="20" customFormat="1" ht="47.25" customHeight="1">
      <c r="B60" s="101" t="s">
        <v>384</v>
      </c>
      <c r="C60" s="28"/>
      <c r="D60" s="28">
        <v>81</v>
      </c>
      <c r="E60" s="28">
        <v>48</v>
      </c>
      <c r="F60" s="28"/>
      <c r="G60" s="28"/>
      <c r="H60" s="28"/>
      <c r="I60" s="28"/>
      <c r="J60" s="28"/>
      <c r="K60" s="28"/>
      <c r="L60" s="39"/>
      <c r="M60" s="399"/>
      <c r="N60" s="39"/>
      <c r="O60" s="28"/>
      <c r="P60" s="28"/>
      <c r="Q60" s="86"/>
      <c r="R60" s="28"/>
      <c r="S60" s="28"/>
    </row>
    <row r="61" spans="2:19" s="20" customFormat="1" ht="41.25" customHeight="1">
      <c r="B61" s="101" t="s">
        <v>385</v>
      </c>
      <c r="C61" s="28"/>
      <c r="D61" s="28">
        <v>54</v>
      </c>
      <c r="E61" s="28">
        <v>50</v>
      </c>
      <c r="F61" s="28"/>
      <c r="G61" s="28"/>
      <c r="H61" s="28"/>
      <c r="I61" s="28"/>
      <c r="J61" s="28"/>
      <c r="K61" s="28"/>
      <c r="L61" s="39"/>
      <c r="M61" s="399"/>
      <c r="N61" s="39"/>
      <c r="O61" s="28"/>
      <c r="P61" s="28"/>
      <c r="Q61" s="86"/>
      <c r="R61" s="28"/>
      <c r="S61" s="28"/>
    </row>
    <row r="62" spans="2:19" s="20" customFormat="1" ht="22.5" customHeight="1">
      <c r="B62" s="99" t="s">
        <v>318</v>
      </c>
      <c r="C62" s="28"/>
      <c r="D62" s="28">
        <v>175</v>
      </c>
      <c r="E62" s="28">
        <v>175</v>
      </c>
      <c r="F62" s="28"/>
      <c r="G62" s="28"/>
      <c r="H62" s="28"/>
      <c r="I62" s="28"/>
      <c r="J62" s="28"/>
      <c r="K62" s="28"/>
      <c r="L62" s="39"/>
      <c r="M62" s="399"/>
      <c r="N62" s="39"/>
      <c r="O62" s="28"/>
      <c r="P62" s="28"/>
      <c r="Q62" s="86"/>
      <c r="R62" s="28"/>
      <c r="S62" s="28"/>
    </row>
    <row r="63" spans="2:19" s="20" customFormat="1" ht="22.5" customHeight="1">
      <c r="B63" s="99" t="s">
        <v>15</v>
      </c>
      <c r="C63" s="28"/>
      <c r="D63" s="28">
        <v>1</v>
      </c>
      <c r="E63" s="28">
        <v>1</v>
      </c>
      <c r="F63" s="28"/>
      <c r="G63" s="28"/>
      <c r="H63" s="28"/>
      <c r="I63" s="28"/>
      <c r="J63" s="28"/>
      <c r="K63" s="28"/>
      <c r="L63" s="39"/>
      <c r="M63" s="399"/>
      <c r="N63" s="39"/>
      <c r="O63" s="28"/>
      <c r="P63" s="28"/>
      <c r="Q63" s="86"/>
      <c r="R63" s="28"/>
      <c r="S63" s="28"/>
    </row>
    <row r="64" spans="2:19" s="8" customFormat="1" ht="32.25" customHeight="1">
      <c r="B64" s="88" t="s">
        <v>256</v>
      </c>
      <c r="C64" s="32">
        <v>100</v>
      </c>
      <c r="D64" s="32"/>
      <c r="E64" s="32"/>
      <c r="F64" s="32">
        <v>12.8</v>
      </c>
      <c r="G64" s="32">
        <v>11.2</v>
      </c>
      <c r="H64" s="33">
        <v>5.4</v>
      </c>
      <c r="I64" s="32">
        <v>282</v>
      </c>
      <c r="J64" s="32"/>
      <c r="K64" s="32"/>
      <c r="L64" s="42">
        <v>24.8</v>
      </c>
      <c r="M64" s="33">
        <v>11.2</v>
      </c>
      <c r="N64" s="47">
        <v>2337</v>
      </c>
      <c r="O64" s="32">
        <v>2462</v>
      </c>
      <c r="P64" s="32">
        <v>27.6</v>
      </c>
      <c r="Q64" s="32">
        <v>250</v>
      </c>
      <c r="R64" s="32">
        <v>18.8</v>
      </c>
      <c r="S64" s="32">
        <v>13.7</v>
      </c>
    </row>
    <row r="65" spans="2:19" ht="26.25" customHeight="1">
      <c r="B65" s="115" t="s">
        <v>257</v>
      </c>
      <c r="C65" s="32"/>
      <c r="D65" s="43">
        <v>87</v>
      </c>
      <c r="E65" s="43">
        <v>71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2:19" ht="34.5" customHeight="1">
      <c r="B66" s="123" t="s">
        <v>65</v>
      </c>
      <c r="C66" s="32"/>
      <c r="D66" s="43">
        <v>3</v>
      </c>
      <c r="E66" s="43">
        <v>3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2:19" s="299" customFormat="1" ht="38.25" customHeight="1">
      <c r="B67" s="300" t="s">
        <v>127</v>
      </c>
      <c r="C67" s="194"/>
      <c r="D67" s="177"/>
      <c r="E67" s="177">
        <v>74</v>
      </c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</row>
    <row r="68" spans="2:19" ht="26.25" customHeight="1">
      <c r="B68" s="115" t="s">
        <v>66</v>
      </c>
      <c r="C68" s="32"/>
      <c r="D68" s="43">
        <v>5</v>
      </c>
      <c r="E68" s="43">
        <v>5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2:19" s="299" customFormat="1" ht="26.25" customHeight="1">
      <c r="B69" s="302" t="s">
        <v>258</v>
      </c>
      <c r="C69" s="194"/>
      <c r="D69" s="177"/>
      <c r="E69" s="177">
        <v>50</v>
      </c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</row>
    <row r="70" spans="2:19" s="299" customFormat="1" ht="26.25" customHeight="1">
      <c r="B70" s="302" t="s">
        <v>259</v>
      </c>
      <c r="C70" s="194"/>
      <c r="D70" s="177"/>
      <c r="E70" s="177">
        <v>50</v>
      </c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</row>
    <row r="71" spans="2:19" ht="26.25" customHeight="1">
      <c r="B71" s="115" t="s">
        <v>106</v>
      </c>
      <c r="C71" s="32"/>
      <c r="D71" s="43">
        <v>11</v>
      </c>
      <c r="E71" s="43">
        <v>11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2:19" ht="26.25" customHeight="1">
      <c r="B72" s="115" t="s">
        <v>65</v>
      </c>
      <c r="C72" s="32"/>
      <c r="D72" s="43">
        <v>3.3</v>
      </c>
      <c r="E72" s="43">
        <v>3.3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19" ht="26.25" customHeight="1">
      <c r="B73" s="115" t="s">
        <v>63</v>
      </c>
      <c r="C73" s="32"/>
      <c r="D73" s="43">
        <v>33.3</v>
      </c>
      <c r="E73" s="43">
        <v>33.3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2:19" s="299" customFormat="1" ht="26.25" customHeight="1">
      <c r="B74" s="302" t="s">
        <v>260</v>
      </c>
      <c r="C74" s="194"/>
      <c r="D74" s="177"/>
      <c r="E74" s="177">
        <v>33.3</v>
      </c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</row>
    <row r="75" spans="2:19" ht="26.25" customHeight="1">
      <c r="B75" s="115" t="s">
        <v>64</v>
      </c>
      <c r="C75" s="32"/>
      <c r="D75" s="43">
        <v>11.9</v>
      </c>
      <c r="E75" s="43">
        <v>10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2:19" ht="26.25" customHeight="1">
      <c r="B76" s="115" t="s">
        <v>67</v>
      </c>
      <c r="C76" s="32"/>
      <c r="D76" s="43">
        <v>0.8</v>
      </c>
      <c r="E76" s="43">
        <v>0.8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2:19" ht="51.75" customHeight="1">
      <c r="B77" s="119" t="s">
        <v>118</v>
      </c>
      <c r="C77" s="32"/>
      <c r="D77" s="43">
        <v>5</v>
      </c>
      <c r="E77" s="43">
        <v>5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2:19" ht="44.25" customHeight="1">
      <c r="B78" s="119" t="s">
        <v>24</v>
      </c>
      <c r="C78" s="32"/>
      <c r="D78" s="43">
        <v>2</v>
      </c>
      <c r="E78" s="43">
        <v>2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2:19" ht="24" customHeight="1">
      <c r="B79" s="115" t="s">
        <v>15</v>
      </c>
      <c r="C79" s="32"/>
      <c r="D79" s="43">
        <v>0.9</v>
      </c>
      <c r="E79" s="43">
        <v>0.9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2:19" s="8" customFormat="1" ht="27.75" customHeight="1">
      <c r="B80" s="88" t="s">
        <v>272</v>
      </c>
      <c r="C80" s="32">
        <v>100</v>
      </c>
      <c r="D80" s="32"/>
      <c r="E80" s="32"/>
      <c r="F80" s="32">
        <v>12.6</v>
      </c>
      <c r="G80" s="32">
        <v>16.8</v>
      </c>
      <c r="H80" s="33">
        <v>5.7</v>
      </c>
      <c r="I80" s="32">
        <v>296</v>
      </c>
      <c r="J80" s="32"/>
      <c r="K80" s="32">
        <f>SUM(K81:K89)</f>
        <v>36.24253</v>
      </c>
      <c r="L80" s="42">
        <v>0.4</v>
      </c>
      <c r="M80" s="33">
        <v>0.3</v>
      </c>
      <c r="N80" s="33">
        <v>0</v>
      </c>
      <c r="O80" s="32">
        <v>1.8</v>
      </c>
      <c r="P80" s="32">
        <v>21.8</v>
      </c>
      <c r="Q80" s="32">
        <v>153.3</v>
      </c>
      <c r="R80" s="32">
        <v>21.8</v>
      </c>
      <c r="S80" s="32">
        <v>3.1</v>
      </c>
    </row>
    <row r="81" spans="2:19" ht="26.25" customHeight="1">
      <c r="B81" s="115" t="s">
        <v>60</v>
      </c>
      <c r="C81" s="32"/>
      <c r="D81" s="43">
        <v>107</v>
      </c>
      <c r="E81" s="43">
        <v>79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2:19" ht="26.25" customHeight="1">
      <c r="B82" s="118" t="s">
        <v>61</v>
      </c>
      <c r="C82" s="32"/>
      <c r="D82" s="43">
        <v>92</v>
      </c>
      <c r="E82" s="43">
        <v>79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2:19" ht="34.5" customHeight="1">
      <c r="B83" s="123" t="s">
        <v>42</v>
      </c>
      <c r="C83" s="32"/>
      <c r="D83" s="43">
        <v>79</v>
      </c>
      <c r="E83" s="43">
        <v>79</v>
      </c>
      <c r="F83" s="45"/>
      <c r="G83" s="45"/>
      <c r="H83" s="45"/>
      <c r="I83" s="45"/>
      <c r="J83" s="45">
        <v>440</v>
      </c>
      <c r="K83" s="45">
        <f>J83*D83/1000</f>
        <v>34.76</v>
      </c>
      <c r="L83" s="45"/>
      <c r="M83" s="45"/>
      <c r="N83" s="45"/>
      <c r="O83" s="45"/>
      <c r="P83" s="45"/>
      <c r="Q83" s="45"/>
      <c r="R83" s="45"/>
      <c r="S83" s="45"/>
    </row>
    <row r="84" spans="2:19" ht="38.25" customHeight="1">
      <c r="B84" s="123" t="s">
        <v>44</v>
      </c>
      <c r="C84" s="32"/>
      <c r="D84" s="43">
        <v>74</v>
      </c>
      <c r="E84" s="43">
        <v>74</v>
      </c>
      <c r="F84" s="45"/>
      <c r="G84" s="45"/>
      <c r="H84" s="45"/>
      <c r="I84" s="45"/>
      <c r="J84" s="45"/>
      <c r="K84" s="45">
        <f aca="true" t="shared" si="2" ref="K84:K90">J84*D84/1000</f>
        <v>0</v>
      </c>
      <c r="L84" s="45"/>
      <c r="M84" s="45"/>
      <c r="N84" s="45"/>
      <c r="O84" s="45"/>
      <c r="P84" s="45"/>
      <c r="Q84" s="45"/>
      <c r="R84" s="45"/>
      <c r="S84" s="45"/>
    </row>
    <row r="85" spans="2:19" ht="26.25" customHeight="1">
      <c r="B85" s="115" t="s">
        <v>66</v>
      </c>
      <c r="C85" s="32"/>
      <c r="D85" s="43">
        <v>3</v>
      </c>
      <c r="E85" s="43">
        <v>3</v>
      </c>
      <c r="F85" s="45"/>
      <c r="G85" s="45"/>
      <c r="H85" s="45"/>
      <c r="I85" s="45"/>
      <c r="J85" s="45">
        <v>173.6</v>
      </c>
      <c r="K85" s="45">
        <f t="shared" si="2"/>
        <v>0.5207999999999999</v>
      </c>
      <c r="L85" s="45"/>
      <c r="M85" s="45"/>
      <c r="N85" s="45"/>
      <c r="O85" s="45"/>
      <c r="P85" s="45"/>
      <c r="Q85" s="45"/>
      <c r="R85" s="45"/>
      <c r="S85" s="45"/>
    </row>
    <row r="86" spans="2:19" ht="26.25" customHeight="1">
      <c r="B86" s="115" t="s">
        <v>64</v>
      </c>
      <c r="C86" s="32"/>
      <c r="D86" s="43">
        <v>11.9</v>
      </c>
      <c r="E86" s="43">
        <v>10</v>
      </c>
      <c r="F86" s="45"/>
      <c r="G86" s="45"/>
      <c r="H86" s="45"/>
      <c r="I86" s="45"/>
      <c r="J86" s="45">
        <v>38.4</v>
      </c>
      <c r="K86" s="45">
        <f t="shared" si="2"/>
        <v>0.45696</v>
      </c>
      <c r="L86" s="45"/>
      <c r="M86" s="45"/>
      <c r="N86" s="45"/>
      <c r="O86" s="45"/>
      <c r="P86" s="45"/>
      <c r="Q86" s="45"/>
      <c r="R86" s="45"/>
      <c r="S86" s="45"/>
    </row>
    <row r="87" spans="2:19" ht="66.75" customHeight="1">
      <c r="B87" s="119" t="s">
        <v>118</v>
      </c>
      <c r="C87" s="32"/>
      <c r="D87" s="43">
        <v>5</v>
      </c>
      <c r="E87" s="43">
        <v>5</v>
      </c>
      <c r="F87" s="45"/>
      <c r="G87" s="45"/>
      <c r="H87" s="45"/>
      <c r="I87" s="45"/>
      <c r="J87" s="45"/>
      <c r="K87" s="45">
        <f t="shared" si="2"/>
        <v>0</v>
      </c>
      <c r="L87" s="45"/>
      <c r="M87" s="45"/>
      <c r="N87" s="45"/>
      <c r="O87" s="45"/>
      <c r="P87" s="45"/>
      <c r="Q87" s="45"/>
      <c r="R87" s="45"/>
      <c r="S87" s="45"/>
    </row>
    <row r="88" spans="2:19" ht="44.25" customHeight="1">
      <c r="B88" s="119" t="s">
        <v>24</v>
      </c>
      <c r="C88" s="32"/>
      <c r="D88" s="43">
        <v>2</v>
      </c>
      <c r="E88" s="43">
        <v>2</v>
      </c>
      <c r="F88" s="45"/>
      <c r="G88" s="45"/>
      <c r="H88" s="45"/>
      <c r="I88" s="45"/>
      <c r="J88" s="45">
        <v>193.6</v>
      </c>
      <c r="K88" s="45">
        <f t="shared" si="2"/>
        <v>0.3872</v>
      </c>
      <c r="L88" s="45"/>
      <c r="M88" s="45"/>
      <c r="N88" s="45"/>
      <c r="O88" s="45"/>
      <c r="P88" s="45"/>
      <c r="Q88" s="45"/>
      <c r="R88" s="45"/>
      <c r="S88" s="45"/>
    </row>
    <row r="89" spans="2:19" ht="26.25" customHeight="1">
      <c r="B89" s="115" t="s">
        <v>65</v>
      </c>
      <c r="C89" s="32"/>
      <c r="D89" s="43">
        <v>3</v>
      </c>
      <c r="E89" s="43">
        <v>3</v>
      </c>
      <c r="F89" s="45"/>
      <c r="G89" s="45"/>
      <c r="H89" s="45"/>
      <c r="I89" s="45"/>
      <c r="J89" s="45">
        <v>39.19</v>
      </c>
      <c r="K89" s="45">
        <f t="shared" si="2"/>
        <v>0.11757</v>
      </c>
      <c r="L89" s="45"/>
      <c r="M89" s="45"/>
      <c r="N89" s="45"/>
      <c r="O89" s="45"/>
      <c r="P89" s="45"/>
      <c r="Q89" s="45"/>
      <c r="R89" s="45"/>
      <c r="S89" s="45"/>
    </row>
    <row r="90" spans="2:19" ht="21.75" customHeight="1">
      <c r="B90" s="115" t="s">
        <v>15</v>
      </c>
      <c r="C90" s="32"/>
      <c r="D90" s="43">
        <v>0.9</v>
      </c>
      <c r="E90" s="43">
        <v>0.9</v>
      </c>
      <c r="F90" s="45"/>
      <c r="G90" s="45"/>
      <c r="H90" s="45"/>
      <c r="I90" s="45"/>
      <c r="J90" s="45">
        <v>12</v>
      </c>
      <c r="K90" s="45">
        <f t="shared" si="2"/>
        <v>0.0108</v>
      </c>
      <c r="L90" s="45"/>
      <c r="M90" s="45"/>
      <c r="N90" s="45"/>
      <c r="O90" s="45"/>
      <c r="P90" s="45"/>
      <c r="Q90" s="45"/>
      <c r="R90" s="45"/>
      <c r="S90" s="45"/>
    </row>
    <row r="91" spans="2:19" s="70" customFormat="1" ht="27" customHeight="1">
      <c r="B91" s="106" t="s">
        <v>6</v>
      </c>
      <c r="C91" s="69">
        <v>180</v>
      </c>
      <c r="D91" s="33"/>
      <c r="E91" s="33"/>
      <c r="F91" s="33">
        <v>4.07</v>
      </c>
      <c r="G91" s="47">
        <v>6.3</v>
      </c>
      <c r="H91" s="47">
        <v>45.8</v>
      </c>
      <c r="I91" s="69">
        <v>142</v>
      </c>
      <c r="J91" s="33"/>
      <c r="K91" s="33">
        <f>SUM(K92:K95)</f>
        <v>8.256400000000001</v>
      </c>
      <c r="L91" s="33">
        <v>1.7</v>
      </c>
      <c r="M91" s="33">
        <v>0.08</v>
      </c>
      <c r="N91" s="69">
        <v>0.02</v>
      </c>
      <c r="O91" s="33">
        <v>0.65</v>
      </c>
      <c r="P91" s="47">
        <v>20.6</v>
      </c>
      <c r="Q91" s="47">
        <v>113.2</v>
      </c>
      <c r="R91" s="33">
        <v>52.2</v>
      </c>
      <c r="S91" s="33">
        <v>2.5</v>
      </c>
    </row>
    <row r="92" spans="2:19" ht="30" customHeight="1">
      <c r="B92" s="115" t="s">
        <v>70</v>
      </c>
      <c r="C92" s="32"/>
      <c r="D92" s="43">
        <v>42</v>
      </c>
      <c r="E92" s="43">
        <v>42</v>
      </c>
      <c r="F92" s="45"/>
      <c r="G92" s="45"/>
      <c r="H92" s="45"/>
      <c r="I92" s="45"/>
      <c r="J92" s="45">
        <v>119</v>
      </c>
      <c r="K92" s="45">
        <f>J92*D92/1000</f>
        <v>4.998</v>
      </c>
      <c r="L92" s="45"/>
      <c r="M92" s="45"/>
      <c r="N92" s="116"/>
      <c r="O92" s="45"/>
      <c r="P92" s="117"/>
      <c r="Q92" s="117"/>
      <c r="R92" s="45"/>
      <c r="S92" s="45"/>
    </row>
    <row r="93" spans="2:19" ht="30" customHeight="1">
      <c r="B93" s="115" t="s">
        <v>63</v>
      </c>
      <c r="C93" s="32"/>
      <c r="D93" s="43">
        <v>120</v>
      </c>
      <c r="E93" s="43">
        <v>120</v>
      </c>
      <c r="F93" s="45"/>
      <c r="G93" s="45" t="s">
        <v>149</v>
      </c>
      <c r="H93" s="45"/>
      <c r="I93" s="45"/>
      <c r="J93" s="45"/>
      <c r="K93" s="45">
        <f>J93*D93/1000</f>
        <v>0</v>
      </c>
      <c r="L93" s="45"/>
      <c r="M93" s="45"/>
      <c r="N93" s="116"/>
      <c r="O93" s="45"/>
      <c r="P93" s="117"/>
      <c r="Q93" s="117"/>
      <c r="R93" s="45"/>
      <c r="S93" s="45"/>
    </row>
    <row r="94" spans="2:19" ht="30" customHeight="1">
      <c r="B94" s="115" t="s">
        <v>67</v>
      </c>
      <c r="C94" s="32"/>
      <c r="D94" s="43">
        <v>5</v>
      </c>
      <c r="E94" s="43">
        <v>5</v>
      </c>
      <c r="F94" s="45"/>
      <c r="G94" s="45"/>
      <c r="H94" s="45"/>
      <c r="I94" s="45"/>
      <c r="J94" s="45">
        <v>650</v>
      </c>
      <c r="K94" s="45">
        <f>J94*D94/1000</f>
        <v>3.25</v>
      </c>
      <c r="L94" s="45"/>
      <c r="M94" s="45"/>
      <c r="N94" s="116"/>
      <c r="O94" s="45"/>
      <c r="P94" s="117"/>
      <c r="Q94" s="117"/>
      <c r="R94" s="45"/>
      <c r="S94" s="45"/>
    </row>
    <row r="95" spans="2:19" ht="30" customHeight="1">
      <c r="B95" s="118" t="s">
        <v>15</v>
      </c>
      <c r="C95" s="32"/>
      <c r="D95" s="43">
        <v>0.7</v>
      </c>
      <c r="E95" s="43">
        <v>0.7</v>
      </c>
      <c r="F95" s="45"/>
      <c r="G95" s="45"/>
      <c r="H95" s="45"/>
      <c r="I95" s="45"/>
      <c r="J95" s="45">
        <v>12</v>
      </c>
      <c r="K95" s="45">
        <f>J95*D95/1000</f>
        <v>0.008399999999999998</v>
      </c>
      <c r="L95" s="45"/>
      <c r="M95" s="45"/>
      <c r="N95" s="116"/>
      <c r="O95" s="45"/>
      <c r="P95" s="117"/>
      <c r="Q95" s="117"/>
      <c r="R95" s="45"/>
      <c r="S95" s="45"/>
    </row>
    <row r="96" spans="1:20" s="8" customFormat="1" ht="37.5" customHeight="1">
      <c r="A96" s="440"/>
      <c r="B96" s="97" t="s">
        <v>43</v>
      </c>
      <c r="C96" s="32">
        <v>200</v>
      </c>
      <c r="D96" s="32"/>
      <c r="E96" s="32"/>
      <c r="F96" s="32">
        <v>0.15</v>
      </c>
      <c r="G96" s="32">
        <v>0.08</v>
      </c>
      <c r="H96" s="33">
        <v>24.5</v>
      </c>
      <c r="I96" s="32">
        <v>115</v>
      </c>
      <c r="J96" s="32"/>
      <c r="K96" s="32"/>
      <c r="L96" s="32">
        <v>24</v>
      </c>
      <c r="M96" s="32">
        <v>0.006</v>
      </c>
      <c r="N96" s="69">
        <v>0</v>
      </c>
      <c r="O96" s="32">
        <v>3.4</v>
      </c>
      <c r="P96" s="47">
        <v>14</v>
      </c>
      <c r="Q96" s="69">
        <v>8.9</v>
      </c>
      <c r="R96" s="32">
        <v>5.58</v>
      </c>
      <c r="S96" s="32">
        <v>0.14</v>
      </c>
      <c r="T96" s="298"/>
    </row>
    <row r="97" spans="1:20" ht="22.5" customHeight="1">
      <c r="A97" s="359"/>
      <c r="B97" s="348" t="s">
        <v>148</v>
      </c>
      <c r="C97" s="329"/>
      <c r="D97" s="332">
        <v>30</v>
      </c>
      <c r="E97" s="332">
        <v>30</v>
      </c>
      <c r="F97" s="334"/>
      <c r="G97" s="334"/>
      <c r="H97" s="334"/>
      <c r="I97" s="334"/>
      <c r="J97" s="334"/>
      <c r="K97" s="334"/>
      <c r="L97" s="334"/>
      <c r="M97" s="334"/>
      <c r="N97" s="361"/>
      <c r="O97" s="334"/>
      <c r="P97" s="349"/>
      <c r="Q97" s="490"/>
      <c r="R97" s="334"/>
      <c r="S97" s="334"/>
      <c r="T97" s="254"/>
    </row>
    <row r="98" spans="1:20" ht="24" customHeight="1">
      <c r="A98" s="359"/>
      <c r="B98" s="348" t="s">
        <v>63</v>
      </c>
      <c r="C98" s="329"/>
      <c r="D98" s="332">
        <v>183</v>
      </c>
      <c r="E98" s="332">
        <v>183</v>
      </c>
      <c r="F98" s="334"/>
      <c r="G98" s="334"/>
      <c r="H98" s="334"/>
      <c r="I98" s="334"/>
      <c r="J98" s="334"/>
      <c r="K98" s="334"/>
      <c r="L98" s="334"/>
      <c r="M98" s="334"/>
      <c r="N98" s="361"/>
      <c r="O98" s="334"/>
      <c r="P98" s="349"/>
      <c r="Q98" s="490"/>
      <c r="R98" s="334"/>
      <c r="S98" s="334"/>
      <c r="T98" s="254"/>
    </row>
    <row r="99" spans="1:20" ht="22.5" customHeight="1">
      <c r="A99" s="359"/>
      <c r="B99" s="350" t="s">
        <v>71</v>
      </c>
      <c r="C99" s="329"/>
      <c r="D99" s="332">
        <v>18</v>
      </c>
      <c r="E99" s="362">
        <v>18</v>
      </c>
      <c r="F99" s="363"/>
      <c r="G99" s="334"/>
      <c r="H99" s="363"/>
      <c r="I99" s="334"/>
      <c r="J99" s="363"/>
      <c r="K99" s="334"/>
      <c r="L99" s="512"/>
      <c r="M99" s="334"/>
      <c r="N99" s="513"/>
      <c r="O99" s="334"/>
      <c r="P99" s="514"/>
      <c r="Q99" s="490"/>
      <c r="R99" s="363"/>
      <c r="S99" s="334"/>
      <c r="T99" s="254"/>
    </row>
    <row r="100" spans="1:20" ht="28.5" customHeight="1">
      <c r="A100" s="450"/>
      <c r="B100" s="515" t="s">
        <v>387</v>
      </c>
      <c r="C100" s="516"/>
      <c r="D100" s="517">
        <v>0.07</v>
      </c>
      <c r="E100" s="518">
        <v>0.07</v>
      </c>
      <c r="F100" s="418"/>
      <c r="G100" s="418"/>
      <c r="H100" s="418"/>
      <c r="I100" s="418"/>
      <c r="J100" s="418"/>
      <c r="K100" s="364"/>
      <c r="L100" s="2"/>
      <c r="M100" s="364"/>
      <c r="N100" s="366"/>
      <c r="O100" s="364"/>
      <c r="P100" s="367"/>
      <c r="Q100" s="519"/>
      <c r="R100" s="369"/>
      <c r="S100" s="364"/>
      <c r="T100" s="254"/>
    </row>
    <row r="101" spans="1:19" s="35" customFormat="1" ht="30.75" customHeight="1">
      <c r="A101" s="442"/>
      <c r="B101" s="87" t="s">
        <v>250</v>
      </c>
      <c r="C101" s="53">
        <v>40</v>
      </c>
      <c r="D101" s="53"/>
      <c r="E101" s="53"/>
      <c r="F101" s="54">
        <v>3.16</v>
      </c>
      <c r="G101" s="54">
        <v>0.4</v>
      </c>
      <c r="H101" s="54">
        <v>19.4</v>
      </c>
      <c r="I101" s="55">
        <v>95</v>
      </c>
      <c r="J101" s="55">
        <v>58</v>
      </c>
      <c r="K101" s="32">
        <f>J101*C101/1000</f>
        <v>2.32</v>
      </c>
      <c r="L101" s="42">
        <v>0</v>
      </c>
      <c r="M101" s="32">
        <v>0.05</v>
      </c>
      <c r="N101" s="78">
        <v>0</v>
      </c>
      <c r="O101" s="32">
        <v>0.5</v>
      </c>
      <c r="P101" s="74">
        <v>9.2</v>
      </c>
      <c r="Q101" s="47">
        <v>35.7</v>
      </c>
      <c r="R101" s="55">
        <v>13.2</v>
      </c>
      <c r="S101" s="32">
        <v>0.8</v>
      </c>
    </row>
    <row r="102" spans="2:19" s="44" customFormat="1" ht="21.75" customHeight="1">
      <c r="B102" s="88" t="s">
        <v>59</v>
      </c>
      <c r="C102" s="32">
        <v>20</v>
      </c>
      <c r="D102" s="43"/>
      <c r="E102" s="43"/>
      <c r="F102" s="32">
        <v>1.4</v>
      </c>
      <c r="G102" s="32">
        <v>0.24</v>
      </c>
      <c r="H102" s="32">
        <v>7.8</v>
      </c>
      <c r="I102" s="69">
        <v>40</v>
      </c>
      <c r="J102" s="32">
        <v>57</v>
      </c>
      <c r="K102" s="32">
        <f>J102*C102/1000</f>
        <v>1.14</v>
      </c>
      <c r="L102" s="42">
        <v>0</v>
      </c>
      <c r="M102" s="32">
        <v>0.04</v>
      </c>
      <c r="N102" s="78">
        <v>0</v>
      </c>
      <c r="O102" s="32">
        <v>0.28</v>
      </c>
      <c r="P102" s="74">
        <v>5.8</v>
      </c>
      <c r="Q102" s="47">
        <v>30</v>
      </c>
      <c r="R102" s="33">
        <v>9.4</v>
      </c>
      <c r="S102" s="32">
        <v>0.78</v>
      </c>
    </row>
    <row r="103" spans="1:20" s="5" customFormat="1" ht="27" customHeight="1">
      <c r="A103" s="501" t="s">
        <v>386</v>
      </c>
      <c r="B103" s="502"/>
      <c r="C103" s="503">
        <v>940</v>
      </c>
      <c r="D103" s="503"/>
      <c r="E103" s="504"/>
      <c r="F103" s="505">
        <f>SUM(F41+F51+F64+F91+F96+F101+F102)</f>
        <v>30.88</v>
      </c>
      <c r="G103" s="505">
        <f aca="true" t="shared" si="3" ref="G103:R103">SUM(G41+G51+G64+G91+G96+G101+G102)</f>
        <v>29.619999999999997</v>
      </c>
      <c r="H103" s="505">
        <f t="shared" si="3"/>
        <v>140.3</v>
      </c>
      <c r="I103" s="505">
        <f t="shared" si="3"/>
        <v>960</v>
      </c>
      <c r="J103" s="505">
        <f t="shared" si="3"/>
        <v>115</v>
      </c>
      <c r="K103" s="505">
        <f t="shared" si="3"/>
        <v>23.718400000000003</v>
      </c>
      <c r="L103" s="505">
        <f t="shared" si="3"/>
        <v>74.60000000000001</v>
      </c>
      <c r="M103" s="505">
        <f t="shared" si="3"/>
        <v>12.895999999999999</v>
      </c>
      <c r="N103" s="505">
        <f t="shared" si="3"/>
        <v>2337.42</v>
      </c>
      <c r="O103" s="505">
        <f t="shared" si="3"/>
        <v>2470.7300000000005</v>
      </c>
      <c r="P103" s="505">
        <f t="shared" si="3"/>
        <v>150.1</v>
      </c>
      <c r="Q103" s="505">
        <f t="shared" si="3"/>
        <v>567.1</v>
      </c>
      <c r="R103" s="505">
        <f t="shared" si="3"/>
        <v>151.78</v>
      </c>
      <c r="S103" s="505">
        <f>SUM(S41+S51+S64+S91+S96+S101+S102)</f>
        <v>20.42</v>
      </c>
      <c r="T103" s="506"/>
    </row>
    <row r="104" spans="1:20" s="8" customFormat="1" ht="24" customHeight="1">
      <c r="A104" s="507" t="s">
        <v>240</v>
      </c>
      <c r="B104" s="508"/>
      <c r="C104" s="509" t="s">
        <v>506</v>
      </c>
      <c r="D104" s="510"/>
      <c r="E104" s="510"/>
      <c r="F104" s="511">
        <f>SUM(F103+F39)</f>
        <v>55.92</v>
      </c>
      <c r="G104" s="511">
        <f aca="true" t="shared" si="4" ref="G104:S104">SUM(G103+G39)</f>
        <v>54.25</v>
      </c>
      <c r="H104" s="511">
        <f t="shared" si="4"/>
        <v>235.28</v>
      </c>
      <c r="I104" s="511">
        <f t="shared" si="4"/>
        <v>1633</v>
      </c>
      <c r="J104" s="511">
        <f t="shared" si="4"/>
        <v>173</v>
      </c>
      <c r="K104" s="511">
        <f t="shared" si="4"/>
        <v>24.878400000000003</v>
      </c>
      <c r="L104" s="511">
        <f t="shared" si="4"/>
        <v>76.50000000000001</v>
      </c>
      <c r="M104" s="511">
        <f t="shared" si="4"/>
        <v>15.491</v>
      </c>
      <c r="N104" s="511">
        <f t="shared" si="4"/>
        <v>2439.82</v>
      </c>
      <c r="O104" s="511">
        <f t="shared" si="4"/>
        <v>2497.0400000000004</v>
      </c>
      <c r="P104" s="511">
        <f t="shared" si="4"/>
        <v>511.32000000000005</v>
      </c>
      <c r="Q104" s="511">
        <f t="shared" si="4"/>
        <v>1032.19</v>
      </c>
      <c r="R104" s="511">
        <f t="shared" si="4"/>
        <v>231.47000000000003</v>
      </c>
      <c r="S104" s="511">
        <f t="shared" si="4"/>
        <v>23.090000000000003</v>
      </c>
      <c r="T104" s="298"/>
    </row>
    <row r="105" spans="1:20" ht="20.25" customHeight="1">
      <c r="A105" s="281"/>
      <c r="B105" s="277"/>
      <c r="C105" s="278"/>
      <c r="D105" s="279"/>
      <c r="E105" s="279"/>
      <c r="F105" s="279"/>
      <c r="G105" s="279"/>
      <c r="H105" s="279"/>
      <c r="I105" s="280"/>
      <c r="J105" s="281"/>
      <c r="K105" s="281"/>
      <c r="L105" s="282" t="s">
        <v>81</v>
      </c>
      <c r="M105" s="283"/>
      <c r="N105" s="283"/>
      <c r="O105" s="283"/>
      <c r="P105" s="283"/>
      <c r="Q105" s="283"/>
      <c r="R105" s="283"/>
      <c r="S105" s="284"/>
      <c r="T105" s="253"/>
    </row>
    <row r="106" spans="1:20" ht="19.5" customHeight="1">
      <c r="A106" s="622" t="s">
        <v>235</v>
      </c>
      <c r="B106" s="624" t="s">
        <v>72</v>
      </c>
      <c r="C106" s="285"/>
      <c r="D106" s="286"/>
      <c r="E106" s="287"/>
      <c r="F106" s="626" t="s">
        <v>236</v>
      </c>
      <c r="G106" s="627"/>
      <c r="H106" s="628"/>
      <c r="I106" s="629" t="s">
        <v>78</v>
      </c>
      <c r="J106" s="288"/>
      <c r="K106" s="288"/>
      <c r="L106" s="619" t="s">
        <v>82</v>
      </c>
      <c r="M106" s="620"/>
      <c r="N106" s="620"/>
      <c r="O106" s="620"/>
      <c r="P106" s="620" t="s">
        <v>83</v>
      </c>
      <c r="Q106" s="620"/>
      <c r="R106" s="620"/>
      <c r="S106" s="621"/>
      <c r="T106" s="253"/>
    </row>
    <row r="107" spans="1:20" ht="42" customHeight="1">
      <c r="A107" s="623"/>
      <c r="B107" s="625"/>
      <c r="C107" s="289" t="s">
        <v>237</v>
      </c>
      <c r="D107" s="290" t="s">
        <v>73</v>
      </c>
      <c r="E107" s="290" t="s">
        <v>74</v>
      </c>
      <c r="F107" s="291" t="s">
        <v>75</v>
      </c>
      <c r="G107" s="291" t="s">
        <v>76</v>
      </c>
      <c r="H107" s="292" t="s">
        <v>77</v>
      </c>
      <c r="I107" s="630"/>
      <c r="J107" s="293" t="s">
        <v>79</v>
      </c>
      <c r="K107" s="294" t="s">
        <v>80</v>
      </c>
      <c r="L107" s="295" t="s">
        <v>84</v>
      </c>
      <c r="M107" s="295" t="s">
        <v>85</v>
      </c>
      <c r="N107" s="295" t="s">
        <v>86</v>
      </c>
      <c r="O107" s="295" t="s">
        <v>87</v>
      </c>
      <c r="P107" s="295" t="s">
        <v>88</v>
      </c>
      <c r="Q107" s="295" t="s">
        <v>89</v>
      </c>
      <c r="R107" s="295" t="s">
        <v>90</v>
      </c>
      <c r="S107" s="296" t="s">
        <v>91</v>
      </c>
      <c r="T107" s="254"/>
    </row>
    <row r="108" spans="1:20" ht="27.75" customHeight="1">
      <c r="A108" s="263" t="s">
        <v>241</v>
      </c>
      <c r="B108" s="264"/>
      <c r="C108" s="265"/>
      <c r="D108" s="266"/>
      <c r="E108" s="263"/>
      <c r="F108" s="267"/>
      <c r="G108" s="268"/>
      <c r="H108" s="268"/>
      <c r="I108" s="268"/>
      <c r="J108" s="325"/>
      <c r="K108" s="326"/>
      <c r="L108" s="273"/>
      <c r="M108" s="273"/>
      <c r="N108" s="273"/>
      <c r="O108" s="273"/>
      <c r="P108" s="273"/>
      <c r="Q108" s="273"/>
      <c r="R108" s="273"/>
      <c r="S108" s="274"/>
      <c r="T108" s="254"/>
    </row>
    <row r="109" spans="1:20" s="8" customFormat="1" ht="38.25" customHeight="1">
      <c r="A109" s="276" t="s">
        <v>360</v>
      </c>
      <c r="B109" s="275"/>
      <c r="C109" s="276"/>
      <c r="D109" s="458"/>
      <c r="E109" s="459"/>
      <c r="F109" s="460"/>
      <c r="G109" s="460"/>
      <c r="H109" s="460"/>
      <c r="I109" s="460"/>
      <c r="J109" s="71"/>
      <c r="K109" s="71" t="e">
        <f>SUM(#REF!+#REF!+#REF!+#REF!+#REF!+#REF!)</f>
        <v>#REF!</v>
      </c>
      <c r="L109" s="71"/>
      <c r="M109" s="71"/>
      <c r="N109" s="71"/>
      <c r="O109" s="71"/>
      <c r="P109" s="71"/>
      <c r="Q109" s="71"/>
      <c r="R109" s="71"/>
      <c r="S109" s="71"/>
      <c r="T109" s="298"/>
    </row>
    <row r="110" spans="2:19" s="35" customFormat="1" ht="54" customHeight="1">
      <c r="B110" s="536" t="s">
        <v>395</v>
      </c>
      <c r="C110" s="537" t="s">
        <v>396</v>
      </c>
      <c r="D110" s="34"/>
      <c r="E110" s="463"/>
      <c r="F110" s="42">
        <v>6.27</v>
      </c>
      <c r="G110" s="464">
        <v>7.86</v>
      </c>
      <c r="H110" s="466">
        <v>11.83</v>
      </c>
      <c r="I110" s="466">
        <v>155</v>
      </c>
      <c r="J110" s="466"/>
      <c r="K110" s="466"/>
      <c r="L110" s="466">
        <v>0.11</v>
      </c>
      <c r="M110" s="466">
        <v>0.04</v>
      </c>
      <c r="N110" s="466">
        <v>51.5</v>
      </c>
      <c r="O110" s="466">
        <v>0.45</v>
      </c>
      <c r="P110" s="466">
        <v>157.2</v>
      </c>
      <c r="Q110" s="465">
        <v>111</v>
      </c>
      <c r="R110" s="466">
        <v>12.45</v>
      </c>
      <c r="S110" s="466">
        <v>0.45</v>
      </c>
    </row>
    <row r="111" spans="2:19" s="10" customFormat="1" ht="42" customHeight="1">
      <c r="B111" s="467" t="s">
        <v>397</v>
      </c>
      <c r="C111" s="468"/>
      <c r="D111" s="353">
        <v>30</v>
      </c>
      <c r="E111" s="469">
        <v>30</v>
      </c>
      <c r="F111" s="393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  <c r="Q111" s="471"/>
      <c r="R111" s="470"/>
      <c r="S111" s="470"/>
    </row>
    <row r="112" spans="2:19" s="10" customFormat="1" ht="25.5" customHeight="1">
      <c r="B112" s="467" t="s">
        <v>67</v>
      </c>
      <c r="C112" s="468"/>
      <c r="D112" s="353">
        <v>10</v>
      </c>
      <c r="E112" s="469">
        <v>10</v>
      </c>
      <c r="F112" s="393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1"/>
      <c r="R112" s="470"/>
      <c r="S112" s="470"/>
    </row>
    <row r="113" spans="2:19" s="10" customFormat="1" ht="25.5" customHeight="1">
      <c r="B113" s="467" t="s">
        <v>398</v>
      </c>
      <c r="C113" s="468"/>
      <c r="D113" s="353">
        <v>16</v>
      </c>
      <c r="E113" s="469">
        <v>15</v>
      </c>
      <c r="F113" s="393"/>
      <c r="G113" s="393"/>
      <c r="H113" s="470"/>
      <c r="I113" s="470"/>
      <c r="J113" s="470"/>
      <c r="K113" s="470"/>
      <c r="L113" s="470"/>
      <c r="M113" s="470"/>
      <c r="N113" s="470"/>
      <c r="O113" s="470"/>
      <c r="P113" s="470"/>
      <c r="Q113" s="471"/>
      <c r="R113" s="470"/>
      <c r="S113" s="470"/>
    </row>
    <row r="114" spans="2:19" s="10" customFormat="1" ht="42" customHeight="1">
      <c r="B114" s="467" t="s">
        <v>399</v>
      </c>
      <c r="C114" s="468"/>
      <c r="D114" s="353">
        <v>16.5</v>
      </c>
      <c r="E114" s="469">
        <v>15</v>
      </c>
      <c r="F114" s="393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1"/>
      <c r="R114" s="470"/>
      <c r="S114" s="470"/>
    </row>
    <row r="115" spans="2:19" s="8" customFormat="1" ht="60.75" customHeight="1">
      <c r="B115" s="538" t="s">
        <v>400</v>
      </c>
      <c r="C115" s="481">
        <v>250</v>
      </c>
      <c r="D115" s="327"/>
      <c r="E115" s="482"/>
      <c r="F115" s="539">
        <v>3.7</v>
      </c>
      <c r="G115" s="539">
        <v>7.4</v>
      </c>
      <c r="H115" s="540">
        <v>27.4</v>
      </c>
      <c r="I115" s="540">
        <v>241</v>
      </c>
      <c r="J115" s="540"/>
      <c r="K115" s="541"/>
      <c r="L115" s="540">
        <v>0.8</v>
      </c>
      <c r="M115" s="540">
        <v>0.02</v>
      </c>
      <c r="N115" s="540">
        <v>33</v>
      </c>
      <c r="O115" s="540">
        <v>0.03</v>
      </c>
      <c r="P115" s="540">
        <v>160</v>
      </c>
      <c r="Q115" s="542">
        <v>114</v>
      </c>
      <c r="R115" s="540">
        <v>17.6</v>
      </c>
      <c r="S115" s="540">
        <v>0.15</v>
      </c>
    </row>
    <row r="116" spans="2:19" s="10" customFormat="1" ht="32.25" customHeight="1">
      <c r="B116" s="473" t="s">
        <v>98</v>
      </c>
      <c r="C116" s="468"/>
      <c r="D116" s="353">
        <v>125</v>
      </c>
      <c r="E116" s="469">
        <v>125</v>
      </c>
      <c r="F116" s="393"/>
      <c r="G116" s="470"/>
      <c r="H116" s="470"/>
      <c r="I116" s="470"/>
      <c r="J116" s="470"/>
      <c r="K116" s="470"/>
      <c r="L116" s="470"/>
      <c r="M116" s="470"/>
      <c r="N116" s="470"/>
      <c r="O116" s="470"/>
      <c r="P116" s="472"/>
      <c r="Q116" s="471"/>
      <c r="R116" s="470"/>
      <c r="S116" s="470"/>
    </row>
    <row r="117" spans="2:19" s="10" customFormat="1" ht="32.25" customHeight="1">
      <c r="B117" s="467" t="s">
        <v>401</v>
      </c>
      <c r="C117" s="468"/>
      <c r="D117" s="353">
        <v>56</v>
      </c>
      <c r="E117" s="469">
        <v>56</v>
      </c>
      <c r="F117" s="393"/>
      <c r="G117" s="470"/>
      <c r="H117" s="470"/>
      <c r="I117" s="470"/>
      <c r="J117" s="470"/>
      <c r="K117" s="470"/>
      <c r="L117" s="470"/>
      <c r="M117" s="470"/>
      <c r="N117" s="470"/>
      <c r="O117" s="470"/>
      <c r="P117" s="472"/>
      <c r="Q117" s="471"/>
      <c r="R117" s="470"/>
      <c r="S117" s="470"/>
    </row>
    <row r="118" spans="2:19" s="10" customFormat="1" ht="32.25" customHeight="1">
      <c r="B118" s="473" t="s">
        <v>402</v>
      </c>
      <c r="C118" s="468"/>
      <c r="D118" s="353">
        <v>15</v>
      </c>
      <c r="E118" s="469">
        <v>15</v>
      </c>
      <c r="F118" s="393"/>
      <c r="G118" s="470"/>
      <c r="H118" s="470"/>
      <c r="I118" s="470"/>
      <c r="J118" s="470"/>
      <c r="K118" s="470"/>
      <c r="L118" s="470"/>
      <c r="M118" s="470"/>
      <c r="N118" s="470"/>
      <c r="O118" s="470"/>
      <c r="P118" s="472"/>
      <c r="Q118" s="471"/>
      <c r="R118" s="470"/>
      <c r="S118" s="470"/>
    </row>
    <row r="119" spans="2:19" s="10" customFormat="1" ht="32.25" customHeight="1">
      <c r="B119" s="467" t="s">
        <v>101</v>
      </c>
      <c r="C119" s="468"/>
      <c r="D119" s="353">
        <v>69</v>
      </c>
      <c r="E119" s="469">
        <v>69</v>
      </c>
      <c r="F119" s="393"/>
      <c r="G119" s="470"/>
      <c r="H119" s="470"/>
      <c r="I119" s="470"/>
      <c r="J119" s="470"/>
      <c r="K119" s="470"/>
      <c r="L119" s="470"/>
      <c r="M119" s="470"/>
      <c r="N119" s="470"/>
      <c r="O119" s="470"/>
      <c r="P119" s="472"/>
      <c r="Q119" s="471"/>
      <c r="R119" s="470"/>
      <c r="S119" s="470"/>
    </row>
    <row r="120" spans="2:19" s="10" customFormat="1" ht="32.25" customHeight="1">
      <c r="B120" s="467" t="s">
        <v>107</v>
      </c>
      <c r="C120" s="468"/>
      <c r="D120" s="353">
        <v>110</v>
      </c>
      <c r="E120" s="469">
        <v>110</v>
      </c>
      <c r="F120" s="393"/>
      <c r="G120" s="470"/>
      <c r="H120" s="470"/>
      <c r="I120" s="470"/>
      <c r="J120" s="470"/>
      <c r="K120" s="470"/>
      <c r="L120" s="470"/>
      <c r="M120" s="470"/>
      <c r="N120" s="470"/>
      <c r="O120" s="470"/>
      <c r="P120" s="472"/>
      <c r="Q120" s="471"/>
      <c r="R120" s="470"/>
      <c r="S120" s="470"/>
    </row>
    <row r="121" spans="2:19" s="10" customFormat="1" ht="32.25" customHeight="1">
      <c r="B121" s="467" t="s">
        <v>63</v>
      </c>
      <c r="C121" s="468"/>
      <c r="D121" s="353">
        <v>125</v>
      </c>
      <c r="E121" s="469">
        <v>125</v>
      </c>
      <c r="F121" s="393"/>
      <c r="G121" s="470"/>
      <c r="H121" s="470"/>
      <c r="I121" s="470"/>
      <c r="J121" s="470"/>
      <c r="K121" s="470"/>
      <c r="L121" s="470"/>
      <c r="M121" s="470"/>
      <c r="N121" s="470"/>
      <c r="O121" s="470"/>
      <c r="P121" s="472"/>
      <c r="Q121" s="471"/>
      <c r="R121" s="470"/>
      <c r="S121" s="470"/>
    </row>
    <row r="122" spans="2:19" s="10" customFormat="1" ht="32.25" customHeight="1">
      <c r="B122" s="473" t="s">
        <v>112</v>
      </c>
      <c r="C122" s="468"/>
      <c r="D122" s="353">
        <v>15</v>
      </c>
      <c r="E122" s="469">
        <v>15</v>
      </c>
      <c r="F122" s="393"/>
      <c r="G122" s="470"/>
      <c r="H122" s="470"/>
      <c r="I122" s="470"/>
      <c r="J122" s="470"/>
      <c r="K122" s="470"/>
      <c r="L122" s="470"/>
      <c r="M122" s="470"/>
      <c r="N122" s="470"/>
      <c r="O122" s="470"/>
      <c r="P122" s="472"/>
      <c r="Q122" s="471"/>
      <c r="R122" s="470"/>
      <c r="S122" s="470"/>
    </row>
    <row r="123" spans="2:19" s="10" customFormat="1" ht="32.25" customHeight="1">
      <c r="B123" s="473" t="s">
        <v>403</v>
      </c>
      <c r="C123" s="468"/>
      <c r="D123" s="353">
        <v>15</v>
      </c>
      <c r="E123" s="469">
        <v>15</v>
      </c>
      <c r="F123" s="393"/>
      <c r="G123" s="470"/>
      <c r="H123" s="470"/>
      <c r="I123" s="470"/>
      <c r="J123" s="470"/>
      <c r="K123" s="470"/>
      <c r="L123" s="470"/>
      <c r="M123" s="470"/>
      <c r="N123" s="470"/>
      <c r="O123" s="470"/>
      <c r="P123" s="472"/>
      <c r="Q123" s="471"/>
      <c r="R123" s="470"/>
      <c r="S123" s="470"/>
    </row>
    <row r="124" spans="2:19" s="10" customFormat="1" ht="32.25" customHeight="1">
      <c r="B124" s="473" t="s">
        <v>404</v>
      </c>
      <c r="C124" s="468"/>
      <c r="D124" s="353">
        <v>20</v>
      </c>
      <c r="E124" s="469">
        <v>20</v>
      </c>
      <c r="F124" s="393"/>
      <c r="G124" s="470"/>
      <c r="H124" s="470"/>
      <c r="I124" s="470"/>
      <c r="J124" s="470"/>
      <c r="K124" s="470"/>
      <c r="L124" s="470"/>
      <c r="M124" s="470"/>
      <c r="N124" s="470"/>
      <c r="O124" s="470"/>
      <c r="P124" s="472"/>
      <c r="Q124" s="471"/>
      <c r="R124" s="470"/>
      <c r="S124" s="470"/>
    </row>
    <row r="125" spans="2:19" s="10" customFormat="1" ht="32.25" customHeight="1">
      <c r="B125" s="473" t="s">
        <v>67</v>
      </c>
      <c r="C125" s="468"/>
      <c r="D125" s="353">
        <v>2</v>
      </c>
      <c r="E125" s="469">
        <v>2</v>
      </c>
      <c r="F125" s="393"/>
      <c r="G125" s="470"/>
      <c r="H125" s="470"/>
      <c r="I125" s="470"/>
      <c r="J125" s="470"/>
      <c r="K125" s="470"/>
      <c r="L125" s="470"/>
      <c r="M125" s="470"/>
      <c r="N125" s="470"/>
      <c r="O125" s="470"/>
      <c r="P125" s="472"/>
      <c r="Q125" s="471"/>
      <c r="R125" s="470"/>
      <c r="S125" s="470"/>
    </row>
    <row r="126" spans="2:19" s="10" customFormat="1" ht="32.25" customHeight="1">
      <c r="B126" s="473" t="s">
        <v>71</v>
      </c>
      <c r="C126" s="468"/>
      <c r="D126" s="353">
        <v>2.5</v>
      </c>
      <c r="E126" s="469">
        <v>2.5</v>
      </c>
      <c r="F126" s="393"/>
      <c r="G126" s="470"/>
      <c r="H126" s="470"/>
      <c r="I126" s="470"/>
      <c r="J126" s="470"/>
      <c r="K126" s="470"/>
      <c r="L126" s="470"/>
      <c r="M126" s="470"/>
      <c r="N126" s="470"/>
      <c r="O126" s="470"/>
      <c r="P126" s="472"/>
      <c r="Q126" s="471"/>
      <c r="R126" s="470"/>
      <c r="S126" s="470"/>
    </row>
    <row r="127" spans="2:19" s="10" customFormat="1" ht="32.25" customHeight="1">
      <c r="B127" s="473" t="s">
        <v>15</v>
      </c>
      <c r="C127" s="468"/>
      <c r="D127" s="353">
        <v>0.45</v>
      </c>
      <c r="E127" s="469">
        <v>0.45</v>
      </c>
      <c r="F127" s="393"/>
      <c r="G127" s="470"/>
      <c r="H127" s="470"/>
      <c r="I127" s="470"/>
      <c r="J127" s="470"/>
      <c r="K127" s="470"/>
      <c r="L127" s="470"/>
      <c r="M127" s="470"/>
      <c r="N127" s="470"/>
      <c r="O127" s="470"/>
      <c r="P127" s="472"/>
      <c r="Q127" s="471"/>
      <c r="R127" s="470"/>
      <c r="S127" s="470"/>
    </row>
    <row r="128" spans="1:19" s="35" customFormat="1" ht="34.5" customHeight="1">
      <c r="A128" s="442"/>
      <c r="B128" s="386" t="s">
        <v>405</v>
      </c>
      <c r="C128" s="32">
        <v>200</v>
      </c>
      <c r="D128" s="32"/>
      <c r="E128" s="32"/>
      <c r="F128" s="32">
        <v>4.07</v>
      </c>
      <c r="G128" s="32">
        <v>3.5</v>
      </c>
      <c r="H128" s="32">
        <v>17.57</v>
      </c>
      <c r="I128" s="32">
        <v>109</v>
      </c>
      <c r="J128" s="32"/>
      <c r="K128" s="32"/>
      <c r="L128" s="34">
        <v>1.6</v>
      </c>
      <c r="M128" s="32">
        <v>0.05</v>
      </c>
      <c r="N128" s="78">
        <v>18</v>
      </c>
      <c r="O128" s="32">
        <v>0.01</v>
      </c>
      <c r="P128" s="74">
        <v>152.2</v>
      </c>
      <c r="Q128" s="69">
        <v>125</v>
      </c>
      <c r="R128" s="32">
        <v>21.34</v>
      </c>
      <c r="S128" s="32">
        <v>0.5</v>
      </c>
    </row>
    <row r="129" spans="1:19" ht="29.25" customHeight="1">
      <c r="A129" s="450"/>
      <c r="B129" s="387" t="s">
        <v>406</v>
      </c>
      <c r="C129" s="32"/>
      <c r="D129" s="43">
        <v>7</v>
      </c>
      <c r="E129" s="43">
        <v>7</v>
      </c>
      <c r="F129" s="45"/>
      <c r="G129" s="45"/>
      <c r="H129" s="45"/>
      <c r="I129" s="45"/>
      <c r="J129" s="334"/>
      <c r="K129" s="334"/>
      <c r="L129" s="320"/>
      <c r="M129" s="334"/>
      <c r="N129" s="543"/>
      <c r="O129" s="334"/>
      <c r="P129" s="544"/>
      <c r="Q129" s="490"/>
      <c r="R129" s="334"/>
      <c r="S129" s="334"/>
    </row>
    <row r="130" spans="1:19" ht="29.25" customHeight="1">
      <c r="A130" s="450"/>
      <c r="B130" s="387" t="s">
        <v>71</v>
      </c>
      <c r="C130" s="32"/>
      <c r="D130" s="43">
        <v>3</v>
      </c>
      <c r="E130" s="43">
        <v>3</v>
      </c>
      <c r="F130" s="45"/>
      <c r="G130" s="45"/>
      <c r="H130" s="45"/>
      <c r="I130" s="45"/>
      <c r="J130" s="334"/>
      <c r="K130" s="334"/>
      <c r="L130" s="334"/>
      <c r="M130" s="334"/>
      <c r="N130" s="361"/>
      <c r="O130" s="334"/>
      <c r="P130" s="349"/>
      <c r="Q130" s="490"/>
      <c r="R130" s="334"/>
      <c r="S130" s="334"/>
    </row>
    <row r="131" spans="1:19" ht="29.25" customHeight="1">
      <c r="A131" s="450"/>
      <c r="B131" s="387" t="s">
        <v>63</v>
      </c>
      <c r="C131" s="32"/>
      <c r="D131" s="43">
        <v>100</v>
      </c>
      <c r="E131" s="43">
        <v>100</v>
      </c>
      <c r="F131" s="45"/>
      <c r="G131" s="45"/>
      <c r="H131" s="45"/>
      <c r="I131" s="45"/>
      <c r="J131" s="334"/>
      <c r="K131" s="334"/>
      <c r="L131" s="334"/>
      <c r="M131" s="334"/>
      <c r="N131" s="361"/>
      <c r="O131" s="334"/>
      <c r="P131" s="349"/>
      <c r="Q131" s="490"/>
      <c r="R131" s="334"/>
      <c r="S131" s="334"/>
    </row>
    <row r="132" spans="1:19" ht="29.25" customHeight="1">
      <c r="A132" s="450"/>
      <c r="B132" s="387" t="s">
        <v>98</v>
      </c>
      <c r="C132" s="32"/>
      <c r="D132" s="43">
        <v>100</v>
      </c>
      <c r="E132" s="43">
        <v>100</v>
      </c>
      <c r="F132" s="45"/>
      <c r="G132" s="45"/>
      <c r="H132" s="45"/>
      <c r="I132" s="45"/>
      <c r="J132" s="334"/>
      <c r="K132" s="334"/>
      <c r="L132" s="334"/>
      <c r="M132" s="334"/>
      <c r="N132" s="361"/>
      <c r="O132" s="334"/>
      <c r="P132" s="349"/>
      <c r="Q132" s="490"/>
      <c r="R132" s="334"/>
      <c r="S132" s="334"/>
    </row>
    <row r="133" spans="1:19" ht="29.25" customHeight="1">
      <c r="A133" s="450"/>
      <c r="B133" s="388" t="s">
        <v>401</v>
      </c>
      <c r="C133" s="32"/>
      <c r="D133" s="43">
        <v>46</v>
      </c>
      <c r="E133" s="43">
        <v>46</v>
      </c>
      <c r="F133" s="45"/>
      <c r="G133" s="45"/>
      <c r="H133" s="45"/>
      <c r="I133" s="45"/>
      <c r="J133" s="334"/>
      <c r="K133" s="334"/>
      <c r="L133" s="334"/>
      <c r="M133" s="334"/>
      <c r="N133" s="361"/>
      <c r="O133" s="334"/>
      <c r="P133" s="349"/>
      <c r="Q133" s="490"/>
      <c r="R133" s="334"/>
      <c r="S133" s="334"/>
    </row>
    <row r="134" spans="1:19" ht="29.25" customHeight="1">
      <c r="A134" s="450"/>
      <c r="B134" s="387" t="s">
        <v>402</v>
      </c>
      <c r="C134" s="32"/>
      <c r="D134" s="43">
        <v>12</v>
      </c>
      <c r="E134" s="43">
        <v>12</v>
      </c>
      <c r="F134" s="45"/>
      <c r="G134" s="45"/>
      <c r="H134" s="45"/>
      <c r="I134" s="45"/>
      <c r="J134" s="334"/>
      <c r="K134" s="334"/>
      <c r="L134" s="334"/>
      <c r="M134" s="334"/>
      <c r="N134" s="361"/>
      <c r="O134" s="334"/>
      <c r="P134" s="349"/>
      <c r="Q134" s="490"/>
      <c r="R134" s="334"/>
      <c r="S134" s="334"/>
    </row>
    <row r="135" spans="1:19" ht="29.25" customHeight="1">
      <c r="A135" s="450"/>
      <c r="B135" s="388" t="s">
        <v>101</v>
      </c>
      <c r="C135" s="32"/>
      <c r="D135" s="43">
        <v>54</v>
      </c>
      <c r="E135" s="43">
        <v>54</v>
      </c>
      <c r="F135" s="45"/>
      <c r="G135" s="45"/>
      <c r="H135" s="45"/>
      <c r="I135" s="45"/>
      <c r="J135" s="334"/>
      <c r="K135" s="334"/>
      <c r="L135" s="334"/>
      <c r="M135" s="334"/>
      <c r="N135" s="361"/>
      <c r="O135" s="334"/>
      <c r="P135" s="349"/>
      <c r="Q135" s="490"/>
      <c r="R135" s="334"/>
      <c r="S135" s="334"/>
    </row>
    <row r="136" spans="1:19" ht="29.25" customHeight="1">
      <c r="A136" s="450"/>
      <c r="B136" s="388" t="s">
        <v>107</v>
      </c>
      <c r="C136" s="32"/>
      <c r="D136" s="43">
        <v>88</v>
      </c>
      <c r="E136" s="43">
        <v>88</v>
      </c>
      <c r="F136" s="45"/>
      <c r="G136" s="45"/>
      <c r="H136" s="45"/>
      <c r="I136" s="45"/>
      <c r="J136" s="334"/>
      <c r="K136" s="334"/>
      <c r="L136" s="334"/>
      <c r="M136" s="334"/>
      <c r="N136" s="361"/>
      <c r="O136" s="334"/>
      <c r="P136" s="349"/>
      <c r="Q136" s="490"/>
      <c r="R136" s="334"/>
      <c r="S136" s="334"/>
    </row>
    <row r="137" spans="2:19" s="35" customFormat="1" ht="57.75" customHeight="1">
      <c r="B137" s="497" t="s">
        <v>375</v>
      </c>
      <c r="C137" s="53">
        <v>40</v>
      </c>
      <c r="D137" s="53"/>
      <c r="E137" s="53"/>
      <c r="F137" s="54">
        <v>3.16</v>
      </c>
      <c r="G137" s="32">
        <v>0.4</v>
      </c>
      <c r="H137" s="32">
        <v>19.4</v>
      </c>
      <c r="I137" s="55">
        <v>95</v>
      </c>
      <c r="J137" s="55"/>
      <c r="K137" s="32"/>
      <c r="L137" s="42">
        <v>0</v>
      </c>
      <c r="M137" s="32">
        <v>0.05</v>
      </c>
      <c r="N137" s="78">
        <v>0</v>
      </c>
      <c r="O137" s="32">
        <v>0.5</v>
      </c>
      <c r="P137" s="74">
        <v>9.2</v>
      </c>
      <c r="Q137" s="69">
        <v>35.7</v>
      </c>
      <c r="R137" s="55">
        <v>13.2</v>
      </c>
      <c r="S137" s="32">
        <v>0.8</v>
      </c>
    </row>
    <row r="138" spans="2:19" s="44" customFormat="1" ht="31.5" customHeight="1">
      <c r="B138" s="88" t="s">
        <v>59</v>
      </c>
      <c r="C138" s="32">
        <v>20</v>
      </c>
      <c r="D138" s="43"/>
      <c r="E138" s="43"/>
      <c r="F138" s="32">
        <v>1.4</v>
      </c>
      <c r="G138" s="32">
        <v>0.24</v>
      </c>
      <c r="H138" s="32">
        <v>7.8</v>
      </c>
      <c r="I138" s="69">
        <v>40</v>
      </c>
      <c r="J138" s="32"/>
      <c r="K138" s="32"/>
      <c r="L138" s="42">
        <v>0</v>
      </c>
      <c r="M138" s="32">
        <v>0.04</v>
      </c>
      <c r="N138" s="78">
        <v>0</v>
      </c>
      <c r="O138" s="32">
        <v>0.28</v>
      </c>
      <c r="P138" s="74">
        <v>5.8</v>
      </c>
      <c r="Q138" s="69">
        <v>30</v>
      </c>
      <c r="R138" s="33">
        <v>9.4</v>
      </c>
      <c r="S138" s="32">
        <v>0.78</v>
      </c>
    </row>
    <row r="139" spans="1:20" s="9" customFormat="1" ht="51" customHeight="1">
      <c r="A139" s="491" t="s">
        <v>374</v>
      </c>
      <c r="B139" s="492"/>
      <c r="C139" s="493" t="s">
        <v>407</v>
      </c>
      <c r="D139" s="492"/>
      <c r="E139" s="494"/>
      <c r="F139" s="545">
        <f>SUM(F110+F115+F128+F137+F138)</f>
        <v>18.599999999999998</v>
      </c>
      <c r="G139" s="545">
        <f aca="true" t="shared" si="5" ref="G139:S139">SUM(G110+G115+G128+G137+G138)</f>
        <v>19.4</v>
      </c>
      <c r="H139" s="545">
        <f t="shared" si="5"/>
        <v>83.99999999999999</v>
      </c>
      <c r="I139" s="545">
        <f t="shared" si="5"/>
        <v>640</v>
      </c>
      <c r="J139" s="545">
        <f t="shared" si="5"/>
        <v>0</v>
      </c>
      <c r="K139" s="545">
        <f t="shared" si="5"/>
        <v>0</v>
      </c>
      <c r="L139" s="545">
        <f t="shared" si="5"/>
        <v>2.5100000000000002</v>
      </c>
      <c r="M139" s="545">
        <f t="shared" si="5"/>
        <v>0.2</v>
      </c>
      <c r="N139" s="545">
        <f t="shared" si="5"/>
        <v>102.5</v>
      </c>
      <c r="O139" s="545">
        <f t="shared" si="5"/>
        <v>1.27</v>
      </c>
      <c r="P139" s="545">
        <f t="shared" si="5"/>
        <v>484.4</v>
      </c>
      <c r="Q139" s="545">
        <f t="shared" si="5"/>
        <v>415.7</v>
      </c>
      <c r="R139" s="545">
        <f t="shared" si="5"/>
        <v>73.99000000000001</v>
      </c>
      <c r="S139" s="545">
        <f t="shared" si="5"/>
        <v>2.68</v>
      </c>
      <c r="T139" s="496"/>
    </row>
    <row r="140" spans="1:19" s="35" customFormat="1" ht="21" customHeight="1">
      <c r="A140" s="255" t="s">
        <v>377</v>
      </c>
      <c r="B140" s="275"/>
      <c r="C140" s="256"/>
      <c r="D140" s="256"/>
      <c r="E140" s="257"/>
      <c r="F140" s="71"/>
      <c r="G140" s="71"/>
      <c r="H140" s="71"/>
      <c r="I140" s="96"/>
      <c r="J140" s="71"/>
      <c r="K140" s="71"/>
      <c r="L140" s="71"/>
      <c r="M140" s="71"/>
      <c r="N140" s="71"/>
      <c r="O140" s="71"/>
      <c r="P140" s="96"/>
      <c r="Q140" s="71"/>
      <c r="R140" s="71"/>
      <c r="S140" s="71"/>
    </row>
    <row r="141" spans="2:19" s="9" customFormat="1" ht="23.25" customHeight="1">
      <c r="B141" s="90" t="s">
        <v>314</v>
      </c>
      <c r="C141" s="26">
        <v>100</v>
      </c>
      <c r="D141" s="26"/>
      <c r="E141" s="26"/>
      <c r="F141" s="26">
        <v>7.3</v>
      </c>
      <c r="G141" s="26">
        <v>0.26</v>
      </c>
      <c r="H141" s="26">
        <v>7.2</v>
      </c>
      <c r="I141" s="26">
        <v>62</v>
      </c>
      <c r="J141" s="26"/>
      <c r="K141" s="27">
        <f>K142</f>
        <v>18.2745</v>
      </c>
      <c r="L141" s="27">
        <v>80</v>
      </c>
      <c r="M141" s="24">
        <v>0.3</v>
      </c>
      <c r="N141" s="27">
        <v>0</v>
      </c>
      <c r="O141" s="26">
        <v>0.3</v>
      </c>
      <c r="P141" s="26">
        <v>34</v>
      </c>
      <c r="Q141" s="26">
        <v>165</v>
      </c>
      <c r="R141" s="26">
        <v>34</v>
      </c>
      <c r="S141" s="26">
        <v>0.66</v>
      </c>
    </row>
    <row r="142" spans="2:19" s="1" customFormat="1" ht="18.75" customHeight="1">
      <c r="B142" s="99" t="s">
        <v>39</v>
      </c>
      <c r="C142" s="26"/>
      <c r="D142" s="28">
        <v>155</v>
      </c>
      <c r="E142" s="28">
        <v>100</v>
      </c>
      <c r="F142" s="28"/>
      <c r="G142" s="28"/>
      <c r="H142" s="28"/>
      <c r="I142" s="28"/>
      <c r="J142" s="28">
        <v>117.9</v>
      </c>
      <c r="K142" s="39">
        <f>J142*D142/1000</f>
        <v>18.2745</v>
      </c>
      <c r="L142" s="29"/>
      <c r="M142" s="29"/>
      <c r="N142" s="29"/>
      <c r="O142" s="29"/>
      <c r="P142" s="29"/>
      <c r="Q142" s="29"/>
      <c r="R142" s="29"/>
      <c r="S142" s="29"/>
    </row>
    <row r="143" spans="1:20" s="9" customFormat="1" ht="36" customHeight="1">
      <c r="A143" s="546"/>
      <c r="B143" s="397" t="s">
        <v>408</v>
      </c>
      <c r="C143" s="23" t="s">
        <v>469</v>
      </c>
      <c r="D143" s="547"/>
      <c r="E143" s="23"/>
      <c r="F143" s="24">
        <v>6.5</v>
      </c>
      <c r="G143" s="24">
        <v>8.9</v>
      </c>
      <c r="H143" s="24">
        <v>15</v>
      </c>
      <c r="I143" s="24">
        <v>186</v>
      </c>
      <c r="J143" s="343"/>
      <c r="K143" s="343">
        <f>SUM(K146:K156)</f>
        <v>20.91356</v>
      </c>
      <c r="L143" s="343">
        <v>4.4</v>
      </c>
      <c r="M143" s="343">
        <v>0.13</v>
      </c>
      <c r="N143" s="318">
        <v>17.5</v>
      </c>
      <c r="O143" s="343">
        <v>0.42</v>
      </c>
      <c r="P143" s="319">
        <v>30.1</v>
      </c>
      <c r="Q143" s="319">
        <v>121.8</v>
      </c>
      <c r="R143" s="343">
        <v>31.45</v>
      </c>
      <c r="S143" s="343">
        <v>1.87</v>
      </c>
      <c r="T143" s="496"/>
    </row>
    <row r="144" spans="1:20" s="20" customFormat="1" ht="32.25" customHeight="1">
      <c r="A144" s="548"/>
      <c r="B144" s="549" t="s">
        <v>60</v>
      </c>
      <c r="C144" s="40"/>
      <c r="D144" s="84">
        <v>44</v>
      </c>
      <c r="E144" s="40">
        <v>32</v>
      </c>
      <c r="F144" s="399"/>
      <c r="G144" s="399"/>
      <c r="H144" s="399"/>
      <c r="I144" s="399"/>
      <c r="J144" s="347"/>
      <c r="K144" s="347"/>
      <c r="L144" s="347"/>
      <c r="M144" s="347"/>
      <c r="N144" s="322"/>
      <c r="O144" s="347"/>
      <c r="P144" s="323"/>
      <c r="Q144" s="323"/>
      <c r="R144" s="347"/>
      <c r="S144" s="347"/>
      <c r="T144" s="550"/>
    </row>
    <row r="145" spans="1:20" s="20" customFormat="1" ht="37.5" customHeight="1">
      <c r="A145" s="548"/>
      <c r="B145" s="549" t="s">
        <v>20</v>
      </c>
      <c r="C145" s="40"/>
      <c r="D145" s="84">
        <v>32</v>
      </c>
      <c r="E145" s="40">
        <v>32</v>
      </c>
      <c r="F145" s="399"/>
      <c r="G145" s="399"/>
      <c r="H145" s="399"/>
      <c r="I145" s="399"/>
      <c r="J145" s="347"/>
      <c r="K145" s="347"/>
      <c r="L145" s="347"/>
      <c r="M145" s="347"/>
      <c r="N145" s="322"/>
      <c r="O145" s="347"/>
      <c r="P145" s="323"/>
      <c r="Q145" s="323"/>
      <c r="R145" s="347"/>
      <c r="S145" s="347"/>
      <c r="T145" s="550"/>
    </row>
    <row r="146" spans="1:20" s="20" customFormat="1" ht="54" customHeight="1">
      <c r="A146" s="548"/>
      <c r="B146" s="549" t="s">
        <v>409</v>
      </c>
      <c r="C146" s="40"/>
      <c r="D146" s="84">
        <v>30</v>
      </c>
      <c r="E146" s="40">
        <v>30</v>
      </c>
      <c r="F146" s="399"/>
      <c r="G146" s="399"/>
      <c r="H146" s="399"/>
      <c r="I146" s="399"/>
      <c r="J146" s="347">
        <v>400</v>
      </c>
      <c r="K146" s="347">
        <f>J146*D146/1000</f>
        <v>12</v>
      </c>
      <c r="L146" s="347"/>
      <c r="M146" s="347"/>
      <c r="N146" s="322"/>
      <c r="O146" s="347"/>
      <c r="P146" s="323"/>
      <c r="Q146" s="323"/>
      <c r="R146" s="347"/>
      <c r="S146" s="347"/>
      <c r="T146" s="550"/>
    </row>
    <row r="147" spans="1:20" s="20" customFormat="1" ht="31.5" customHeight="1">
      <c r="A147" s="548"/>
      <c r="B147" s="549" t="s">
        <v>410</v>
      </c>
      <c r="C147" s="23"/>
      <c r="D147" s="84">
        <v>66</v>
      </c>
      <c r="E147" s="40">
        <v>50</v>
      </c>
      <c r="F147" s="24"/>
      <c r="G147" s="24"/>
      <c r="H147" s="24"/>
      <c r="I147" s="24"/>
      <c r="J147" s="343"/>
      <c r="K147" s="347">
        <f aca="true" t="shared" si="6" ref="K147:K156">J147*D147/1000</f>
        <v>0</v>
      </c>
      <c r="L147" s="343"/>
      <c r="M147" s="343"/>
      <c r="N147" s="318"/>
      <c r="O147" s="343"/>
      <c r="P147" s="319"/>
      <c r="Q147" s="319"/>
      <c r="R147" s="343"/>
      <c r="S147" s="343"/>
      <c r="T147" s="550"/>
    </row>
    <row r="148" spans="1:20" s="20" customFormat="1" ht="29.25" customHeight="1">
      <c r="A148" s="548"/>
      <c r="B148" s="398" t="s">
        <v>411</v>
      </c>
      <c r="C148" s="23"/>
      <c r="D148" s="84">
        <v>72</v>
      </c>
      <c r="E148" s="40">
        <v>50</v>
      </c>
      <c r="F148" s="24"/>
      <c r="G148" s="24"/>
      <c r="H148" s="24"/>
      <c r="I148" s="24"/>
      <c r="J148" s="343"/>
      <c r="K148" s="347">
        <f t="shared" si="6"/>
        <v>0</v>
      </c>
      <c r="L148" s="343"/>
      <c r="M148" s="343"/>
      <c r="N148" s="318"/>
      <c r="O148" s="343"/>
      <c r="P148" s="319"/>
      <c r="Q148" s="319"/>
      <c r="R148" s="343"/>
      <c r="S148" s="343"/>
      <c r="T148" s="550"/>
    </row>
    <row r="149" spans="1:20" s="20" customFormat="1" ht="29.25" customHeight="1">
      <c r="A149" s="548"/>
      <c r="B149" s="398" t="s">
        <v>381</v>
      </c>
      <c r="C149" s="23"/>
      <c r="D149" s="84">
        <v>76</v>
      </c>
      <c r="E149" s="40">
        <v>50</v>
      </c>
      <c r="F149" s="24"/>
      <c r="G149" s="24"/>
      <c r="H149" s="24"/>
      <c r="I149" s="24"/>
      <c r="J149" s="343"/>
      <c r="K149" s="347">
        <f t="shared" si="6"/>
        <v>0</v>
      </c>
      <c r="L149" s="343"/>
      <c r="M149" s="343"/>
      <c r="N149" s="318"/>
      <c r="O149" s="343"/>
      <c r="P149" s="319"/>
      <c r="Q149" s="319"/>
      <c r="R149" s="343"/>
      <c r="S149" s="343"/>
      <c r="T149" s="550"/>
    </row>
    <row r="150" spans="1:20" s="20" customFormat="1" ht="29.25" customHeight="1">
      <c r="A150" s="548"/>
      <c r="B150" s="398" t="s">
        <v>412</v>
      </c>
      <c r="C150" s="23"/>
      <c r="D150" s="84">
        <v>82</v>
      </c>
      <c r="E150" s="40">
        <v>50</v>
      </c>
      <c r="F150" s="24"/>
      <c r="G150" s="24"/>
      <c r="H150" s="24"/>
      <c r="I150" s="24"/>
      <c r="J150" s="347">
        <v>32.5</v>
      </c>
      <c r="K150" s="347">
        <f t="shared" si="6"/>
        <v>2.665</v>
      </c>
      <c r="L150" s="347"/>
      <c r="M150" s="347"/>
      <c r="N150" s="322"/>
      <c r="O150" s="347"/>
      <c r="P150" s="323"/>
      <c r="Q150" s="323"/>
      <c r="R150" s="347"/>
      <c r="S150" s="347"/>
      <c r="T150" s="550"/>
    </row>
    <row r="151" spans="1:20" s="20" customFormat="1" ht="29.25" customHeight="1">
      <c r="A151" s="548"/>
      <c r="B151" s="398" t="s">
        <v>69</v>
      </c>
      <c r="C151" s="23"/>
      <c r="D151" s="84">
        <v>12.5</v>
      </c>
      <c r="E151" s="40">
        <v>10</v>
      </c>
      <c r="F151" s="24"/>
      <c r="G151" s="24"/>
      <c r="H151" s="24"/>
      <c r="I151" s="24"/>
      <c r="J151" s="347"/>
      <c r="K151" s="347">
        <f t="shared" si="6"/>
        <v>0</v>
      </c>
      <c r="L151" s="347"/>
      <c r="M151" s="347"/>
      <c r="N151" s="322"/>
      <c r="O151" s="347"/>
      <c r="P151" s="323"/>
      <c r="Q151" s="323"/>
      <c r="R151" s="347"/>
      <c r="S151" s="347"/>
      <c r="T151" s="550"/>
    </row>
    <row r="152" spans="1:20" s="20" customFormat="1" ht="29.25" customHeight="1">
      <c r="A152" s="548"/>
      <c r="B152" s="398" t="s">
        <v>117</v>
      </c>
      <c r="C152" s="23"/>
      <c r="D152" s="84">
        <v>13.3</v>
      </c>
      <c r="E152" s="40">
        <v>10</v>
      </c>
      <c r="F152" s="24"/>
      <c r="G152" s="24"/>
      <c r="H152" s="24"/>
      <c r="I152" s="24"/>
      <c r="J152" s="347">
        <v>60.8</v>
      </c>
      <c r="K152" s="347">
        <f t="shared" si="6"/>
        <v>0.80864</v>
      </c>
      <c r="L152" s="347"/>
      <c r="M152" s="347"/>
      <c r="N152" s="322"/>
      <c r="O152" s="347"/>
      <c r="P152" s="323"/>
      <c r="Q152" s="323"/>
      <c r="R152" s="347"/>
      <c r="S152" s="347"/>
      <c r="T152" s="550"/>
    </row>
    <row r="153" spans="1:20" s="20" customFormat="1" ht="20.25" customHeight="1">
      <c r="A153" s="548"/>
      <c r="B153" s="398" t="s">
        <v>64</v>
      </c>
      <c r="C153" s="23"/>
      <c r="D153" s="84">
        <v>12</v>
      </c>
      <c r="E153" s="40">
        <v>10</v>
      </c>
      <c r="F153" s="24"/>
      <c r="G153" s="24"/>
      <c r="H153" s="24"/>
      <c r="I153" s="24"/>
      <c r="J153" s="347">
        <v>27.3</v>
      </c>
      <c r="K153" s="347">
        <f t="shared" si="6"/>
        <v>0.3276</v>
      </c>
      <c r="L153" s="347"/>
      <c r="M153" s="347"/>
      <c r="N153" s="322"/>
      <c r="O153" s="347"/>
      <c r="P153" s="323"/>
      <c r="Q153" s="323"/>
      <c r="R153" s="347"/>
      <c r="S153" s="347"/>
      <c r="T153" s="550"/>
    </row>
    <row r="154" spans="1:20" s="20" customFormat="1" ht="33.75" customHeight="1">
      <c r="A154" s="548"/>
      <c r="B154" s="549" t="s">
        <v>413</v>
      </c>
      <c r="C154" s="23"/>
      <c r="D154" s="84">
        <v>12.4</v>
      </c>
      <c r="E154" s="40">
        <v>8</v>
      </c>
      <c r="F154" s="24"/>
      <c r="G154" s="24"/>
      <c r="H154" s="24"/>
      <c r="I154" s="24"/>
      <c r="J154" s="347">
        <v>96.8</v>
      </c>
      <c r="K154" s="347">
        <f t="shared" si="6"/>
        <v>1.2003199999999998</v>
      </c>
      <c r="L154" s="347"/>
      <c r="M154" s="347"/>
      <c r="N154" s="322"/>
      <c r="O154" s="347"/>
      <c r="P154" s="323"/>
      <c r="Q154" s="323"/>
      <c r="R154" s="347"/>
      <c r="S154" s="347"/>
      <c r="T154" s="550"/>
    </row>
    <row r="155" spans="1:20" s="20" customFormat="1" ht="24.75" customHeight="1">
      <c r="A155" s="548"/>
      <c r="B155" s="549" t="s">
        <v>67</v>
      </c>
      <c r="C155" s="23"/>
      <c r="D155" s="84">
        <v>6</v>
      </c>
      <c r="E155" s="40">
        <v>6</v>
      </c>
      <c r="F155" s="24"/>
      <c r="G155" s="24"/>
      <c r="H155" s="24"/>
      <c r="I155" s="24"/>
      <c r="J155" s="347">
        <v>650</v>
      </c>
      <c r="K155" s="347">
        <f t="shared" si="6"/>
        <v>3.9</v>
      </c>
      <c r="L155" s="347"/>
      <c r="M155" s="347"/>
      <c r="N155" s="322"/>
      <c r="O155" s="347"/>
      <c r="P155" s="323"/>
      <c r="Q155" s="323"/>
      <c r="R155" s="347"/>
      <c r="S155" s="347"/>
      <c r="T155" s="550"/>
    </row>
    <row r="156" spans="1:20" s="20" customFormat="1" ht="25.5" customHeight="1">
      <c r="A156" s="548"/>
      <c r="B156" s="549" t="s">
        <v>15</v>
      </c>
      <c r="C156" s="23"/>
      <c r="D156" s="84">
        <v>1</v>
      </c>
      <c r="E156" s="40">
        <v>1</v>
      </c>
      <c r="F156" s="24"/>
      <c r="G156" s="24"/>
      <c r="H156" s="24"/>
      <c r="I156" s="24"/>
      <c r="J156" s="347">
        <v>12</v>
      </c>
      <c r="K156" s="347">
        <f t="shared" si="6"/>
        <v>0.012</v>
      </c>
      <c r="L156" s="347"/>
      <c r="M156" s="347"/>
      <c r="N156" s="322"/>
      <c r="O156" s="347"/>
      <c r="P156" s="323"/>
      <c r="Q156" s="323"/>
      <c r="R156" s="347"/>
      <c r="S156" s="347"/>
      <c r="T156" s="550"/>
    </row>
    <row r="157" spans="2:205" s="17" customFormat="1" ht="47.25" customHeight="1">
      <c r="B157" s="85" t="s">
        <v>274</v>
      </c>
      <c r="C157" s="26">
        <v>250</v>
      </c>
      <c r="D157" s="26"/>
      <c r="E157" s="26"/>
      <c r="F157" s="27">
        <v>23.2</v>
      </c>
      <c r="G157" s="27">
        <v>25.8</v>
      </c>
      <c r="H157" s="27">
        <v>26.9</v>
      </c>
      <c r="I157" s="26">
        <v>433</v>
      </c>
      <c r="J157" s="26"/>
      <c r="K157" s="27">
        <f>SUM(K159:K170)</f>
        <v>50.64444</v>
      </c>
      <c r="L157" s="26">
        <v>9.6</v>
      </c>
      <c r="M157" s="26">
        <v>0.17</v>
      </c>
      <c r="N157" s="27">
        <v>0</v>
      </c>
      <c r="O157" s="26">
        <v>4.4</v>
      </c>
      <c r="P157" s="26">
        <v>43.6</v>
      </c>
      <c r="Q157" s="26">
        <v>293</v>
      </c>
      <c r="R157" s="26">
        <v>60.6</v>
      </c>
      <c r="S157" s="26">
        <v>5.5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</row>
    <row r="158" spans="2:205" s="37" customFormat="1" ht="26.25" customHeight="1">
      <c r="B158" s="138" t="s">
        <v>60</v>
      </c>
      <c r="C158" s="29"/>
      <c r="D158" s="28">
        <v>116</v>
      </c>
      <c r="E158" s="28">
        <v>86</v>
      </c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</row>
    <row r="159" spans="2:205" s="37" customFormat="1" ht="43.5" customHeight="1">
      <c r="B159" s="174" t="s">
        <v>23</v>
      </c>
      <c r="C159" s="29"/>
      <c r="D159" s="28">
        <v>86</v>
      </c>
      <c r="E159" s="28">
        <v>86</v>
      </c>
      <c r="F159" s="29"/>
      <c r="G159" s="29"/>
      <c r="H159" s="29"/>
      <c r="I159" s="29"/>
      <c r="J159" s="29">
        <v>440</v>
      </c>
      <c r="K159" s="29">
        <f>J159*D159/1000</f>
        <v>37.84</v>
      </c>
      <c r="L159" s="29"/>
      <c r="M159" s="29"/>
      <c r="N159" s="29"/>
      <c r="O159" s="29"/>
      <c r="P159" s="29"/>
      <c r="Q159" s="29"/>
      <c r="R159" s="29"/>
      <c r="S159" s="2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</row>
    <row r="160" spans="2:205" s="37" customFormat="1" ht="39.75" customHeight="1">
      <c r="B160" s="174" t="s">
        <v>186</v>
      </c>
      <c r="C160" s="29"/>
      <c r="D160" s="28">
        <v>94</v>
      </c>
      <c r="E160" s="28">
        <v>80</v>
      </c>
      <c r="F160" s="29"/>
      <c r="G160" s="29"/>
      <c r="H160" s="29"/>
      <c r="I160" s="29"/>
      <c r="J160" s="29"/>
      <c r="K160" s="29">
        <f aca="true" t="shared" si="7" ref="K160:K170">J160*D160/1000</f>
        <v>0</v>
      </c>
      <c r="L160" s="29"/>
      <c r="M160" s="29"/>
      <c r="N160" s="29"/>
      <c r="O160" s="29"/>
      <c r="P160" s="29"/>
      <c r="Q160" s="29"/>
      <c r="R160" s="29"/>
      <c r="S160" s="2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</row>
    <row r="161" spans="2:205" s="37" customFormat="1" ht="36.75" customHeight="1">
      <c r="B161" s="174" t="s">
        <v>182</v>
      </c>
      <c r="C161" s="29"/>
      <c r="D161" s="28">
        <v>80</v>
      </c>
      <c r="E161" s="28">
        <v>80</v>
      </c>
      <c r="F161" s="29"/>
      <c r="G161" s="29"/>
      <c r="H161" s="29"/>
      <c r="I161" s="29"/>
      <c r="J161" s="29"/>
      <c r="K161" s="29">
        <f t="shared" si="7"/>
        <v>0</v>
      </c>
      <c r="L161" s="29"/>
      <c r="M161" s="29"/>
      <c r="N161" s="29"/>
      <c r="O161" s="29"/>
      <c r="P161" s="29"/>
      <c r="Q161" s="29"/>
      <c r="R161" s="29"/>
      <c r="S161" s="2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</row>
    <row r="162" spans="2:205" s="37" customFormat="1" ht="26.25" customHeight="1">
      <c r="B162" s="138" t="s">
        <v>94</v>
      </c>
      <c r="C162" s="29"/>
      <c r="D162" s="28">
        <v>187</v>
      </c>
      <c r="E162" s="28">
        <v>142</v>
      </c>
      <c r="F162" s="29"/>
      <c r="G162" s="29"/>
      <c r="H162" s="29"/>
      <c r="I162" s="29"/>
      <c r="J162" s="29"/>
      <c r="K162" s="29">
        <f t="shared" si="7"/>
        <v>0</v>
      </c>
      <c r="L162" s="29"/>
      <c r="M162" s="29"/>
      <c r="N162" s="29"/>
      <c r="O162" s="29"/>
      <c r="P162" s="29"/>
      <c r="Q162" s="29"/>
      <c r="R162" s="29"/>
      <c r="S162" s="2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</row>
    <row r="163" spans="2:205" s="37" customFormat="1" ht="26.25" customHeight="1">
      <c r="B163" s="138" t="s">
        <v>187</v>
      </c>
      <c r="C163" s="29"/>
      <c r="D163" s="28">
        <v>204</v>
      </c>
      <c r="E163" s="28">
        <v>142</v>
      </c>
      <c r="F163" s="29"/>
      <c r="G163" s="29"/>
      <c r="H163" s="29"/>
      <c r="I163" s="29"/>
      <c r="J163" s="29">
        <v>50.5</v>
      </c>
      <c r="K163" s="29">
        <f t="shared" si="7"/>
        <v>10.302</v>
      </c>
      <c r="L163" s="29"/>
      <c r="M163" s="29"/>
      <c r="N163" s="29"/>
      <c r="O163" s="29"/>
      <c r="P163" s="29"/>
      <c r="Q163" s="29"/>
      <c r="R163" s="29"/>
      <c r="S163" s="2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</row>
    <row r="164" spans="2:205" s="37" customFormat="1" ht="26.25" customHeight="1">
      <c r="B164" s="138" t="s">
        <v>36</v>
      </c>
      <c r="C164" s="29"/>
      <c r="D164" s="28">
        <v>216</v>
      </c>
      <c r="E164" s="28">
        <v>142</v>
      </c>
      <c r="F164" s="29"/>
      <c r="G164" s="29"/>
      <c r="H164" s="29"/>
      <c r="I164" s="29"/>
      <c r="J164" s="29"/>
      <c r="K164" s="29">
        <f t="shared" si="7"/>
        <v>0</v>
      </c>
      <c r="L164" s="29"/>
      <c r="M164" s="29"/>
      <c r="N164" s="29"/>
      <c r="O164" s="29"/>
      <c r="P164" s="29"/>
      <c r="Q164" s="29"/>
      <c r="R164" s="29"/>
      <c r="S164" s="2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</row>
    <row r="165" spans="2:205" s="37" customFormat="1" ht="26.25" customHeight="1">
      <c r="B165" s="138" t="s">
        <v>37</v>
      </c>
      <c r="C165" s="29"/>
      <c r="D165" s="28">
        <v>233</v>
      </c>
      <c r="E165" s="28">
        <v>142</v>
      </c>
      <c r="F165" s="29"/>
      <c r="G165" s="29"/>
      <c r="H165" s="29"/>
      <c r="I165" s="29"/>
      <c r="J165" s="29"/>
      <c r="K165" s="29">
        <f t="shared" si="7"/>
        <v>0</v>
      </c>
      <c r="L165" s="29"/>
      <c r="M165" s="29"/>
      <c r="N165" s="29"/>
      <c r="O165" s="29"/>
      <c r="P165" s="29"/>
      <c r="Q165" s="29"/>
      <c r="R165" s="29"/>
      <c r="S165" s="2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</row>
    <row r="166" spans="2:205" s="37" customFormat="1" ht="26.25" customHeight="1">
      <c r="B166" s="138" t="s">
        <v>64</v>
      </c>
      <c r="C166" s="29"/>
      <c r="D166" s="28">
        <v>18</v>
      </c>
      <c r="E166" s="28">
        <v>15</v>
      </c>
      <c r="F166" s="29"/>
      <c r="G166" s="29"/>
      <c r="H166" s="29"/>
      <c r="I166" s="29"/>
      <c r="J166" s="29">
        <v>38.4</v>
      </c>
      <c r="K166" s="29">
        <f t="shared" si="7"/>
        <v>0.6911999999999999</v>
      </c>
      <c r="L166" s="29"/>
      <c r="M166" s="29"/>
      <c r="N166" s="29"/>
      <c r="O166" s="29"/>
      <c r="P166" s="29"/>
      <c r="Q166" s="29"/>
      <c r="R166" s="29"/>
      <c r="S166" s="2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</row>
    <row r="167" spans="2:205" s="37" customFormat="1" ht="37.5" customHeight="1">
      <c r="B167" s="174" t="s">
        <v>188</v>
      </c>
      <c r="C167" s="29"/>
      <c r="D167" s="28">
        <v>8.5</v>
      </c>
      <c r="E167" s="28">
        <v>8.5</v>
      </c>
      <c r="F167" s="29"/>
      <c r="G167" s="29"/>
      <c r="H167" s="29"/>
      <c r="I167" s="29"/>
      <c r="J167" s="29"/>
      <c r="K167" s="29">
        <f t="shared" si="7"/>
        <v>0</v>
      </c>
      <c r="L167" s="29"/>
      <c r="M167" s="29"/>
      <c r="N167" s="29"/>
      <c r="O167" s="29"/>
      <c r="P167" s="29"/>
      <c r="Q167" s="29"/>
      <c r="R167" s="29"/>
      <c r="S167" s="2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</row>
    <row r="168" spans="2:205" s="37" customFormat="1" ht="51.75" customHeight="1">
      <c r="B168" s="174" t="s">
        <v>24</v>
      </c>
      <c r="C168" s="29"/>
      <c r="D168" s="28">
        <v>3.4</v>
      </c>
      <c r="E168" s="28">
        <v>3.4</v>
      </c>
      <c r="F168" s="29"/>
      <c r="G168" s="29"/>
      <c r="H168" s="29"/>
      <c r="I168" s="29"/>
      <c r="J168" s="29">
        <v>196.6</v>
      </c>
      <c r="K168" s="29">
        <f t="shared" si="7"/>
        <v>0.6684399999999999</v>
      </c>
      <c r="L168" s="29"/>
      <c r="M168" s="29"/>
      <c r="N168" s="29"/>
      <c r="O168" s="29"/>
      <c r="P168" s="29"/>
      <c r="Q168" s="29"/>
      <c r="R168" s="29"/>
      <c r="S168" s="2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</row>
    <row r="169" spans="2:205" s="22" customFormat="1" ht="44.25" customHeight="1">
      <c r="B169" s="138" t="s">
        <v>66</v>
      </c>
      <c r="C169" s="175"/>
      <c r="D169" s="28">
        <v>6.5</v>
      </c>
      <c r="E169" s="28">
        <v>6.5</v>
      </c>
      <c r="F169" s="175"/>
      <c r="G169" s="175"/>
      <c r="H169" s="175"/>
      <c r="I169" s="175"/>
      <c r="J169" s="175">
        <v>173.6</v>
      </c>
      <c r="K169" s="29">
        <f t="shared" si="7"/>
        <v>1.1283999999999998</v>
      </c>
      <c r="L169" s="175"/>
      <c r="M169" s="175"/>
      <c r="N169" s="175"/>
      <c r="O169" s="175"/>
      <c r="P169" s="175"/>
      <c r="Q169" s="175"/>
      <c r="R169" s="175"/>
      <c r="S169" s="175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  <c r="AP169" s="308"/>
      <c r="AQ169" s="308"/>
      <c r="AR169" s="308"/>
      <c r="AS169" s="308"/>
      <c r="AT169" s="308"/>
      <c r="AU169" s="308"/>
      <c r="AV169" s="308"/>
      <c r="AW169" s="308"/>
      <c r="AX169" s="308"/>
      <c r="AY169" s="308"/>
      <c r="AZ169" s="308"/>
      <c r="BA169" s="308"/>
      <c r="BB169" s="308"/>
      <c r="BC169" s="308"/>
      <c r="BD169" s="308"/>
      <c r="BE169" s="308"/>
      <c r="BF169" s="308"/>
      <c r="BG169" s="308"/>
      <c r="BH169" s="308"/>
      <c r="BI169" s="308"/>
      <c r="BJ169" s="308"/>
      <c r="BK169" s="308"/>
      <c r="BL169" s="308"/>
      <c r="BM169" s="308"/>
      <c r="BN169" s="308"/>
      <c r="BO169" s="308"/>
      <c r="BP169" s="308"/>
      <c r="BQ169" s="308"/>
      <c r="BR169" s="308"/>
      <c r="BS169" s="308"/>
      <c r="BT169" s="308"/>
      <c r="BU169" s="308"/>
      <c r="BV169" s="308"/>
      <c r="BW169" s="308"/>
      <c r="BX169" s="308"/>
      <c r="BY169" s="308"/>
      <c r="BZ169" s="308"/>
      <c r="CA169" s="308"/>
      <c r="CB169" s="308"/>
      <c r="CC169" s="308"/>
      <c r="CD169" s="308"/>
      <c r="CE169" s="308"/>
      <c r="CF169" s="308"/>
      <c r="CG169" s="308"/>
      <c r="CH169" s="308"/>
      <c r="CI169" s="308"/>
      <c r="CJ169" s="308"/>
      <c r="CK169" s="308"/>
      <c r="CL169" s="308"/>
      <c r="CM169" s="308"/>
      <c r="CN169" s="308"/>
      <c r="CO169" s="308"/>
      <c r="CP169" s="308"/>
      <c r="CQ169" s="308"/>
      <c r="CR169" s="308"/>
      <c r="CS169" s="308"/>
      <c r="CT169" s="308"/>
      <c r="CU169" s="308"/>
      <c r="CV169" s="308"/>
      <c r="CW169" s="308"/>
      <c r="CX169" s="308"/>
      <c r="CY169" s="308"/>
      <c r="CZ169" s="308"/>
      <c r="DA169" s="308"/>
      <c r="DB169" s="308"/>
      <c r="DC169" s="308"/>
      <c r="DD169" s="308"/>
      <c r="DE169" s="308"/>
      <c r="DF169" s="308"/>
      <c r="DG169" s="308"/>
      <c r="DH169" s="308"/>
      <c r="DI169" s="308"/>
      <c r="DJ169" s="308"/>
      <c r="DK169" s="308"/>
      <c r="DL169" s="308"/>
      <c r="DM169" s="308"/>
      <c r="DN169" s="308"/>
      <c r="DO169" s="308"/>
      <c r="DP169" s="308"/>
      <c r="DQ169" s="308"/>
      <c r="DR169" s="308"/>
      <c r="DS169" s="308"/>
      <c r="DT169" s="308"/>
      <c r="DU169" s="308"/>
      <c r="DV169" s="308"/>
      <c r="DW169" s="308"/>
      <c r="DX169" s="308"/>
      <c r="DY169" s="308"/>
      <c r="DZ169" s="308"/>
      <c r="EA169" s="308"/>
      <c r="EB169" s="308"/>
      <c r="EC169" s="308"/>
      <c r="ED169" s="308"/>
      <c r="EE169" s="308"/>
      <c r="EF169" s="308"/>
      <c r="EG169" s="308"/>
      <c r="EH169" s="308"/>
      <c r="EI169" s="308"/>
      <c r="EJ169" s="308"/>
      <c r="EK169" s="308"/>
      <c r="EL169" s="308"/>
      <c r="EM169" s="308"/>
      <c r="EN169" s="308"/>
      <c r="EO169" s="308"/>
      <c r="EP169" s="308"/>
      <c r="EQ169" s="308"/>
      <c r="ER169" s="308"/>
      <c r="ES169" s="308"/>
      <c r="ET169" s="308"/>
      <c r="EU169" s="308"/>
      <c r="EV169" s="308"/>
      <c r="EW169" s="308"/>
      <c r="EX169" s="308"/>
      <c r="EY169" s="308"/>
      <c r="EZ169" s="308"/>
      <c r="FA169" s="308"/>
      <c r="FB169" s="308"/>
      <c r="FC169" s="308"/>
      <c r="FD169" s="308"/>
      <c r="FE169" s="308"/>
      <c r="FF169" s="308"/>
      <c r="FG169" s="308"/>
      <c r="FH169" s="308"/>
      <c r="FI169" s="308"/>
      <c r="FJ169" s="308"/>
      <c r="FK169" s="308"/>
      <c r="FL169" s="308"/>
      <c r="FM169" s="308"/>
      <c r="FN169" s="308"/>
      <c r="FO169" s="308"/>
      <c r="FP169" s="308"/>
      <c r="FQ169" s="308"/>
      <c r="FR169" s="308"/>
      <c r="FS169" s="308"/>
      <c r="FT169" s="308"/>
      <c r="FU169" s="308"/>
      <c r="FV169" s="308"/>
      <c r="FW169" s="308"/>
      <c r="FX169" s="308"/>
      <c r="FY169" s="308"/>
      <c r="FZ169" s="308"/>
      <c r="GA169" s="308"/>
      <c r="GB169" s="308"/>
      <c r="GC169" s="308"/>
      <c r="GD169" s="308"/>
      <c r="GE169" s="308"/>
      <c r="GF169" s="308"/>
      <c r="GG169" s="308"/>
      <c r="GH169" s="308"/>
      <c r="GI169" s="308"/>
      <c r="GJ169" s="308"/>
      <c r="GK169" s="308"/>
      <c r="GL169" s="308"/>
      <c r="GM169" s="308"/>
      <c r="GN169" s="308"/>
      <c r="GO169" s="308"/>
      <c r="GP169" s="308"/>
      <c r="GQ169" s="308"/>
      <c r="GR169" s="308"/>
      <c r="GS169" s="308"/>
      <c r="GT169" s="308"/>
      <c r="GU169" s="308"/>
      <c r="GV169" s="308"/>
      <c r="GW169" s="308"/>
    </row>
    <row r="170" spans="2:205" s="22" customFormat="1" ht="36.75" customHeight="1">
      <c r="B170" s="138" t="s">
        <v>15</v>
      </c>
      <c r="C170" s="175"/>
      <c r="D170" s="28">
        <v>1.2</v>
      </c>
      <c r="E170" s="28">
        <v>1.2</v>
      </c>
      <c r="F170" s="175"/>
      <c r="G170" s="175"/>
      <c r="H170" s="175"/>
      <c r="I170" s="175"/>
      <c r="J170" s="175">
        <v>12</v>
      </c>
      <c r="K170" s="29">
        <f t="shared" si="7"/>
        <v>0.014399999999999998</v>
      </c>
      <c r="L170" s="175"/>
      <c r="M170" s="175"/>
      <c r="N170" s="175"/>
      <c r="O170" s="175"/>
      <c r="P170" s="175"/>
      <c r="Q170" s="175"/>
      <c r="R170" s="175"/>
      <c r="S170" s="175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  <c r="AO170" s="308"/>
      <c r="AP170" s="308"/>
      <c r="AQ170" s="308"/>
      <c r="AR170" s="308"/>
      <c r="AS170" s="308"/>
      <c r="AT170" s="308"/>
      <c r="AU170" s="308"/>
      <c r="AV170" s="308"/>
      <c r="AW170" s="308"/>
      <c r="AX170" s="308"/>
      <c r="AY170" s="308"/>
      <c r="AZ170" s="308"/>
      <c r="BA170" s="308"/>
      <c r="BB170" s="308"/>
      <c r="BC170" s="308"/>
      <c r="BD170" s="308"/>
      <c r="BE170" s="308"/>
      <c r="BF170" s="308"/>
      <c r="BG170" s="308"/>
      <c r="BH170" s="308"/>
      <c r="BI170" s="308"/>
      <c r="BJ170" s="308"/>
      <c r="BK170" s="308"/>
      <c r="BL170" s="308"/>
      <c r="BM170" s="308"/>
      <c r="BN170" s="308"/>
      <c r="BO170" s="308"/>
      <c r="BP170" s="308"/>
      <c r="BQ170" s="308"/>
      <c r="BR170" s="308"/>
      <c r="BS170" s="308"/>
      <c r="BT170" s="308"/>
      <c r="BU170" s="308"/>
      <c r="BV170" s="308"/>
      <c r="BW170" s="308"/>
      <c r="BX170" s="308"/>
      <c r="BY170" s="308"/>
      <c r="BZ170" s="308"/>
      <c r="CA170" s="308"/>
      <c r="CB170" s="308"/>
      <c r="CC170" s="308"/>
      <c r="CD170" s="308"/>
      <c r="CE170" s="308"/>
      <c r="CF170" s="308"/>
      <c r="CG170" s="308"/>
      <c r="CH170" s="308"/>
      <c r="CI170" s="308"/>
      <c r="CJ170" s="308"/>
      <c r="CK170" s="308"/>
      <c r="CL170" s="308"/>
      <c r="CM170" s="308"/>
      <c r="CN170" s="308"/>
      <c r="CO170" s="308"/>
      <c r="CP170" s="308"/>
      <c r="CQ170" s="308"/>
      <c r="CR170" s="308"/>
      <c r="CS170" s="308"/>
      <c r="CT170" s="308"/>
      <c r="CU170" s="308"/>
      <c r="CV170" s="308"/>
      <c r="CW170" s="308"/>
      <c r="CX170" s="308"/>
      <c r="CY170" s="308"/>
      <c r="CZ170" s="308"/>
      <c r="DA170" s="308"/>
      <c r="DB170" s="308"/>
      <c r="DC170" s="308"/>
      <c r="DD170" s="308"/>
      <c r="DE170" s="308"/>
      <c r="DF170" s="308"/>
      <c r="DG170" s="308"/>
      <c r="DH170" s="308"/>
      <c r="DI170" s="308"/>
      <c r="DJ170" s="308"/>
      <c r="DK170" s="308"/>
      <c r="DL170" s="308"/>
      <c r="DM170" s="308"/>
      <c r="DN170" s="308"/>
      <c r="DO170" s="308"/>
      <c r="DP170" s="308"/>
      <c r="DQ170" s="308"/>
      <c r="DR170" s="308"/>
      <c r="DS170" s="308"/>
      <c r="DT170" s="308"/>
      <c r="DU170" s="308"/>
      <c r="DV170" s="308"/>
      <c r="DW170" s="308"/>
      <c r="DX170" s="308"/>
      <c r="DY170" s="308"/>
      <c r="DZ170" s="308"/>
      <c r="EA170" s="308"/>
      <c r="EB170" s="308"/>
      <c r="EC170" s="308"/>
      <c r="ED170" s="308"/>
      <c r="EE170" s="308"/>
      <c r="EF170" s="308"/>
      <c r="EG170" s="308"/>
      <c r="EH170" s="308"/>
      <c r="EI170" s="308"/>
      <c r="EJ170" s="308"/>
      <c r="EK170" s="308"/>
      <c r="EL170" s="308"/>
      <c r="EM170" s="308"/>
      <c r="EN170" s="308"/>
      <c r="EO170" s="308"/>
      <c r="EP170" s="308"/>
      <c r="EQ170" s="308"/>
      <c r="ER170" s="308"/>
      <c r="ES170" s="308"/>
      <c r="ET170" s="308"/>
      <c r="EU170" s="308"/>
      <c r="EV170" s="308"/>
      <c r="EW170" s="308"/>
      <c r="EX170" s="308"/>
      <c r="EY170" s="308"/>
      <c r="EZ170" s="308"/>
      <c r="FA170" s="308"/>
      <c r="FB170" s="308"/>
      <c r="FC170" s="308"/>
      <c r="FD170" s="308"/>
      <c r="FE170" s="308"/>
      <c r="FF170" s="308"/>
      <c r="FG170" s="308"/>
      <c r="FH170" s="308"/>
      <c r="FI170" s="308"/>
      <c r="FJ170" s="308"/>
      <c r="FK170" s="308"/>
      <c r="FL170" s="308"/>
      <c r="FM170" s="308"/>
      <c r="FN170" s="308"/>
      <c r="FO170" s="308"/>
      <c r="FP170" s="308"/>
      <c r="FQ170" s="308"/>
      <c r="FR170" s="308"/>
      <c r="FS170" s="308"/>
      <c r="FT170" s="308"/>
      <c r="FU170" s="308"/>
      <c r="FV170" s="308"/>
      <c r="FW170" s="308"/>
      <c r="FX170" s="308"/>
      <c r="FY170" s="308"/>
      <c r="FZ170" s="308"/>
      <c r="GA170" s="308"/>
      <c r="GB170" s="308"/>
      <c r="GC170" s="308"/>
      <c r="GD170" s="308"/>
      <c r="GE170" s="308"/>
      <c r="GF170" s="308"/>
      <c r="GG170" s="308"/>
      <c r="GH170" s="308"/>
      <c r="GI170" s="308"/>
      <c r="GJ170" s="308"/>
      <c r="GK170" s="308"/>
      <c r="GL170" s="308"/>
      <c r="GM170" s="308"/>
      <c r="GN170" s="308"/>
      <c r="GO170" s="308"/>
      <c r="GP170" s="308"/>
      <c r="GQ170" s="308"/>
      <c r="GR170" s="308"/>
      <c r="GS170" s="308"/>
      <c r="GT170" s="308"/>
      <c r="GU170" s="308"/>
      <c r="GV170" s="308"/>
      <c r="GW170" s="308"/>
    </row>
    <row r="171" spans="2:19" s="35" customFormat="1" ht="62.25" customHeight="1">
      <c r="B171" s="87" t="s">
        <v>130</v>
      </c>
      <c r="C171" s="32">
        <v>100</v>
      </c>
      <c r="D171" s="32"/>
      <c r="E171" s="32"/>
      <c r="F171" s="32">
        <v>0.26</v>
      </c>
      <c r="G171" s="33">
        <v>0.17</v>
      </c>
      <c r="H171" s="32">
        <v>13.81</v>
      </c>
      <c r="I171" s="32">
        <v>52</v>
      </c>
      <c r="J171" s="32">
        <v>110.5</v>
      </c>
      <c r="K171" s="30">
        <f>J171*C171/1000</f>
        <v>11.05</v>
      </c>
      <c r="L171" s="33">
        <v>16</v>
      </c>
      <c r="M171" s="32">
        <v>0.02</v>
      </c>
      <c r="N171" s="69">
        <v>0</v>
      </c>
      <c r="O171" s="32">
        <v>0.17</v>
      </c>
      <c r="P171" s="47">
        <v>2.97</v>
      </c>
      <c r="Q171" s="47">
        <v>9.6</v>
      </c>
      <c r="R171" s="33">
        <v>2.08</v>
      </c>
      <c r="S171" s="32">
        <v>0.16</v>
      </c>
    </row>
    <row r="172" spans="2:19" s="35" customFormat="1" ht="42" customHeight="1">
      <c r="B172" s="107" t="s">
        <v>162</v>
      </c>
      <c r="C172" s="32">
        <v>200</v>
      </c>
      <c r="D172" s="32"/>
      <c r="E172" s="32"/>
      <c r="F172" s="33">
        <v>0.2</v>
      </c>
      <c r="G172" s="33">
        <v>0.1</v>
      </c>
      <c r="H172" s="33">
        <v>18.8</v>
      </c>
      <c r="I172" s="32">
        <v>77</v>
      </c>
      <c r="J172" s="32"/>
      <c r="K172" s="33">
        <f>SUM(K173:K176)</f>
        <v>11.06156</v>
      </c>
      <c r="L172" s="32">
        <v>60</v>
      </c>
      <c r="M172" s="32">
        <v>0.01</v>
      </c>
      <c r="N172" s="78">
        <v>0</v>
      </c>
      <c r="O172" s="32">
        <v>0.57</v>
      </c>
      <c r="P172" s="74">
        <v>9.08</v>
      </c>
      <c r="Q172" s="47">
        <v>2.37</v>
      </c>
      <c r="R172" s="32">
        <v>2.42</v>
      </c>
      <c r="S172" s="32">
        <v>0.47</v>
      </c>
    </row>
    <row r="173" spans="2:19" ht="27" customHeight="1">
      <c r="B173" s="123" t="s">
        <v>114</v>
      </c>
      <c r="C173" s="32"/>
      <c r="D173" s="43">
        <v>25</v>
      </c>
      <c r="E173" s="43">
        <v>25</v>
      </c>
      <c r="F173" s="45"/>
      <c r="G173" s="45"/>
      <c r="H173" s="45"/>
      <c r="I173" s="45"/>
      <c r="J173" s="43">
        <v>400</v>
      </c>
      <c r="K173" s="60">
        <f>J173*D173/1000</f>
        <v>10</v>
      </c>
      <c r="L173" s="45"/>
      <c r="M173" s="45"/>
      <c r="N173" s="116"/>
      <c r="O173" s="45"/>
      <c r="P173" s="117"/>
      <c r="Q173" s="117"/>
      <c r="R173" s="45"/>
      <c r="S173" s="45"/>
    </row>
    <row r="174" spans="2:19" ht="27" customHeight="1">
      <c r="B174" s="118" t="s">
        <v>71</v>
      </c>
      <c r="C174" s="32"/>
      <c r="D174" s="43">
        <v>9</v>
      </c>
      <c r="E174" s="43">
        <v>9</v>
      </c>
      <c r="F174" s="45"/>
      <c r="G174" s="45"/>
      <c r="H174" s="45"/>
      <c r="I174" s="45"/>
      <c r="J174" s="43">
        <v>90.2</v>
      </c>
      <c r="K174" s="60">
        <f>J174*D174/1000</f>
        <v>0.8118000000000001</v>
      </c>
      <c r="L174" s="45"/>
      <c r="M174" s="45"/>
      <c r="N174" s="116"/>
      <c r="O174" s="45"/>
      <c r="P174" s="117"/>
      <c r="Q174" s="117"/>
      <c r="R174" s="45"/>
      <c r="S174" s="45"/>
    </row>
    <row r="175" spans="2:19" ht="27" customHeight="1">
      <c r="B175" s="118" t="s">
        <v>63</v>
      </c>
      <c r="C175" s="32"/>
      <c r="D175" s="43">
        <v>200</v>
      </c>
      <c r="E175" s="43">
        <v>200</v>
      </c>
      <c r="F175" s="45"/>
      <c r="G175" s="45"/>
      <c r="H175" s="45"/>
      <c r="I175" s="45"/>
      <c r="J175" s="43"/>
      <c r="K175" s="60">
        <f>J175*D175/1000</f>
        <v>0</v>
      </c>
      <c r="L175" s="45"/>
      <c r="M175" s="45"/>
      <c r="N175" s="116"/>
      <c r="O175" s="45"/>
      <c r="P175" s="117"/>
      <c r="Q175" s="117"/>
      <c r="R175" s="45"/>
      <c r="S175" s="45"/>
    </row>
    <row r="176" spans="2:19" ht="27" customHeight="1">
      <c r="B176" s="118" t="s">
        <v>121</v>
      </c>
      <c r="C176" s="32"/>
      <c r="D176" s="43">
        <v>0.07</v>
      </c>
      <c r="E176" s="43">
        <v>0.07</v>
      </c>
      <c r="F176" s="45"/>
      <c r="G176" s="45"/>
      <c r="H176" s="45"/>
      <c r="I176" s="45"/>
      <c r="J176" s="43">
        <v>3568</v>
      </c>
      <c r="K176" s="60">
        <f>J176*D176/1000</f>
        <v>0.24976</v>
      </c>
      <c r="L176" s="45"/>
      <c r="M176" s="45"/>
      <c r="N176" s="116"/>
      <c r="O176" s="45"/>
      <c r="P176" s="117"/>
      <c r="Q176" s="117"/>
      <c r="R176" s="45"/>
      <c r="S176" s="45"/>
    </row>
    <row r="177" spans="2:19" s="35" customFormat="1" ht="47.25">
      <c r="B177" s="107" t="s">
        <v>40</v>
      </c>
      <c r="C177" s="32">
        <v>200</v>
      </c>
      <c r="D177" s="32"/>
      <c r="E177" s="32"/>
      <c r="F177" s="32">
        <v>0.7</v>
      </c>
      <c r="G177" s="32">
        <v>0.3</v>
      </c>
      <c r="H177" s="33">
        <v>20.8</v>
      </c>
      <c r="I177" s="32">
        <v>79</v>
      </c>
      <c r="J177" s="32"/>
      <c r="K177" s="33">
        <f>SUM(K178:K182)</f>
        <v>9.101009999999999</v>
      </c>
      <c r="L177" s="32">
        <v>100</v>
      </c>
      <c r="M177" s="32">
        <v>0.02</v>
      </c>
      <c r="N177" s="69">
        <v>0</v>
      </c>
      <c r="O177" s="32">
        <v>0.8</v>
      </c>
      <c r="P177" s="47">
        <v>21.3</v>
      </c>
      <c r="Q177" s="47">
        <v>3.4</v>
      </c>
      <c r="R177" s="32">
        <v>3.4</v>
      </c>
      <c r="S177" s="32">
        <v>0.6</v>
      </c>
    </row>
    <row r="178" spans="2:19" ht="33.75" customHeight="1">
      <c r="B178" s="123" t="s">
        <v>114</v>
      </c>
      <c r="C178" s="32"/>
      <c r="D178" s="43">
        <v>12</v>
      </c>
      <c r="E178" s="43">
        <v>12</v>
      </c>
      <c r="F178" s="45"/>
      <c r="G178" s="45"/>
      <c r="H178" s="45"/>
      <c r="I178" s="45"/>
      <c r="J178" s="43">
        <v>400</v>
      </c>
      <c r="K178" s="43">
        <f>J178*D178/1000</f>
        <v>4.8</v>
      </c>
      <c r="L178" s="45"/>
      <c r="M178" s="45"/>
      <c r="N178" s="116"/>
      <c r="O178" s="45"/>
      <c r="P178" s="117"/>
      <c r="Q178" s="117"/>
      <c r="R178" s="45"/>
      <c r="S178" s="45"/>
    </row>
    <row r="179" spans="2:19" ht="33.75" customHeight="1">
      <c r="B179" s="118" t="s">
        <v>122</v>
      </c>
      <c r="C179" s="32"/>
      <c r="D179" s="43">
        <v>28.5</v>
      </c>
      <c r="E179" s="43">
        <v>25</v>
      </c>
      <c r="F179" s="45"/>
      <c r="G179" s="45"/>
      <c r="H179" s="45"/>
      <c r="I179" s="45"/>
      <c r="J179" s="43">
        <v>110.5</v>
      </c>
      <c r="K179" s="43">
        <f>J179*D179/1000</f>
        <v>3.14925</v>
      </c>
      <c r="L179" s="45"/>
      <c r="M179" s="45"/>
      <c r="N179" s="116"/>
      <c r="O179" s="45"/>
      <c r="P179" s="117"/>
      <c r="Q179" s="117"/>
      <c r="R179" s="45"/>
      <c r="S179" s="45"/>
    </row>
    <row r="180" spans="2:19" ht="33.75" customHeight="1">
      <c r="B180" s="118" t="s">
        <v>63</v>
      </c>
      <c r="C180" s="32"/>
      <c r="D180" s="43">
        <v>183</v>
      </c>
      <c r="E180" s="43">
        <v>183</v>
      </c>
      <c r="F180" s="45"/>
      <c r="G180" s="45"/>
      <c r="H180" s="45"/>
      <c r="I180" s="45"/>
      <c r="J180" s="43"/>
      <c r="K180" s="43">
        <f>J180*D180/1000</f>
        <v>0</v>
      </c>
      <c r="L180" s="45"/>
      <c r="M180" s="45"/>
      <c r="N180" s="116"/>
      <c r="O180" s="45"/>
      <c r="P180" s="117"/>
      <c r="Q180" s="117"/>
      <c r="R180" s="45"/>
      <c r="S180" s="45"/>
    </row>
    <row r="181" spans="2:19" ht="33.75" customHeight="1">
      <c r="B181" s="118" t="s">
        <v>71</v>
      </c>
      <c r="C181" s="32"/>
      <c r="D181" s="43">
        <v>10</v>
      </c>
      <c r="E181" s="126">
        <v>10</v>
      </c>
      <c r="F181" s="125"/>
      <c r="G181" s="125"/>
      <c r="H181" s="125"/>
      <c r="I181" s="45"/>
      <c r="J181" s="126">
        <v>90.2</v>
      </c>
      <c r="K181" s="43">
        <f>J181*D181/1000</f>
        <v>0.902</v>
      </c>
      <c r="L181" s="132"/>
      <c r="M181" s="45"/>
      <c r="N181" s="133"/>
      <c r="O181" s="45"/>
      <c r="P181" s="134"/>
      <c r="Q181" s="117"/>
      <c r="R181" s="125"/>
      <c r="S181" s="45"/>
    </row>
    <row r="182" spans="2:19" ht="33.75" customHeight="1">
      <c r="B182" s="118" t="s">
        <v>121</v>
      </c>
      <c r="C182" s="32"/>
      <c r="D182" s="43">
        <v>0.07</v>
      </c>
      <c r="E182" s="126">
        <v>0.07</v>
      </c>
      <c r="F182" s="125"/>
      <c r="G182" s="45"/>
      <c r="H182" s="125"/>
      <c r="I182" s="127"/>
      <c r="J182" s="129">
        <v>3568</v>
      </c>
      <c r="K182" s="43">
        <f>J182*D182/1000</f>
        <v>0.24976</v>
      </c>
      <c r="M182" s="128"/>
      <c r="O182" s="128"/>
      <c r="Q182" s="131"/>
      <c r="R182" s="127"/>
      <c r="S182" s="128"/>
    </row>
    <row r="183" spans="2:19" s="35" customFormat="1" ht="39" customHeight="1">
      <c r="B183" s="87" t="s">
        <v>250</v>
      </c>
      <c r="C183" s="53">
        <v>40</v>
      </c>
      <c r="D183" s="53"/>
      <c r="E183" s="53"/>
      <c r="F183" s="54">
        <v>3.16</v>
      </c>
      <c r="G183" s="54">
        <v>0.4</v>
      </c>
      <c r="H183" s="54">
        <v>19.4</v>
      </c>
      <c r="I183" s="55">
        <v>95</v>
      </c>
      <c r="J183" s="55">
        <v>58</v>
      </c>
      <c r="K183" s="32">
        <f>J183*C183/1000</f>
        <v>2.32</v>
      </c>
      <c r="L183" s="42">
        <v>0</v>
      </c>
      <c r="M183" s="32">
        <v>0.05</v>
      </c>
      <c r="N183" s="78">
        <v>0</v>
      </c>
      <c r="O183" s="32">
        <v>0.5</v>
      </c>
      <c r="P183" s="74">
        <v>9.2</v>
      </c>
      <c r="Q183" s="47">
        <v>35.7</v>
      </c>
      <c r="R183" s="55">
        <v>13.2</v>
      </c>
      <c r="S183" s="32">
        <v>0.8</v>
      </c>
    </row>
    <row r="184" spans="2:19" s="44" customFormat="1" ht="28.5" customHeight="1">
      <c r="B184" s="88" t="s">
        <v>59</v>
      </c>
      <c r="C184" s="32">
        <v>20</v>
      </c>
      <c r="D184" s="43"/>
      <c r="E184" s="43"/>
      <c r="F184" s="32">
        <v>1.4</v>
      </c>
      <c r="G184" s="32">
        <v>0.24</v>
      </c>
      <c r="H184" s="32">
        <v>7.8</v>
      </c>
      <c r="I184" s="69">
        <v>40</v>
      </c>
      <c r="J184" s="32">
        <v>57</v>
      </c>
      <c r="K184" s="32">
        <f>J184*C184/1000</f>
        <v>1.14</v>
      </c>
      <c r="L184" s="42">
        <v>0</v>
      </c>
      <c r="M184" s="32">
        <v>0.04</v>
      </c>
      <c r="N184" s="78">
        <v>0</v>
      </c>
      <c r="O184" s="32">
        <v>0.28</v>
      </c>
      <c r="P184" s="74">
        <v>5.8</v>
      </c>
      <c r="Q184" s="47">
        <v>30</v>
      </c>
      <c r="R184" s="33">
        <v>9.4</v>
      </c>
      <c r="S184" s="32">
        <v>0.78</v>
      </c>
    </row>
    <row r="185" spans="1:20" s="5" customFormat="1" ht="41.25" customHeight="1">
      <c r="A185" s="501" t="s">
        <v>386</v>
      </c>
      <c r="B185" s="295"/>
      <c r="C185" s="503">
        <v>960</v>
      </c>
      <c r="D185" s="503"/>
      <c r="E185" s="504"/>
      <c r="F185" s="551">
        <f>SUM(F141+F143+F157+F171+F172+F183+F184)</f>
        <v>42.02</v>
      </c>
      <c r="G185" s="551">
        <f aca="true" t="shared" si="8" ref="G185:S185">SUM(G141+G143+G157+G171+G172+G183+G184)</f>
        <v>35.870000000000005</v>
      </c>
      <c r="H185" s="551">
        <f t="shared" si="8"/>
        <v>108.90999999999998</v>
      </c>
      <c r="I185" s="551">
        <f t="shared" si="8"/>
        <v>945</v>
      </c>
      <c r="J185" s="551">
        <f t="shared" si="8"/>
        <v>225.5</v>
      </c>
      <c r="K185" s="551">
        <f t="shared" si="8"/>
        <v>115.40406</v>
      </c>
      <c r="L185" s="551">
        <f t="shared" si="8"/>
        <v>170</v>
      </c>
      <c r="M185" s="551">
        <f t="shared" si="8"/>
        <v>0.7200000000000001</v>
      </c>
      <c r="N185" s="551">
        <f t="shared" si="8"/>
        <v>17.5</v>
      </c>
      <c r="O185" s="551">
        <f t="shared" si="8"/>
        <v>6.640000000000001</v>
      </c>
      <c r="P185" s="551">
        <f t="shared" si="8"/>
        <v>134.75</v>
      </c>
      <c r="Q185" s="551">
        <f t="shared" si="8"/>
        <v>657.47</v>
      </c>
      <c r="R185" s="551">
        <f t="shared" si="8"/>
        <v>153.15</v>
      </c>
      <c r="S185" s="551">
        <f t="shared" si="8"/>
        <v>10.240000000000002</v>
      </c>
      <c r="T185" s="506"/>
    </row>
    <row r="186" spans="1:20" s="8" customFormat="1" ht="33.75" customHeight="1">
      <c r="A186" s="507" t="s">
        <v>240</v>
      </c>
      <c r="B186" s="552"/>
      <c r="C186" s="509" t="s">
        <v>507</v>
      </c>
      <c r="D186" s="510"/>
      <c r="E186" s="510"/>
      <c r="F186" s="553">
        <f>SUM(F185+F139)</f>
        <v>60.620000000000005</v>
      </c>
      <c r="G186" s="553">
        <f aca="true" t="shared" si="9" ref="G186:S186">SUM(G185+G139)</f>
        <v>55.27</v>
      </c>
      <c r="H186" s="553">
        <f t="shared" si="9"/>
        <v>192.90999999999997</v>
      </c>
      <c r="I186" s="553">
        <f t="shared" si="9"/>
        <v>1585</v>
      </c>
      <c r="J186" s="553">
        <f t="shared" si="9"/>
        <v>225.5</v>
      </c>
      <c r="K186" s="553">
        <f t="shared" si="9"/>
        <v>115.40406</v>
      </c>
      <c r="L186" s="553">
        <f t="shared" si="9"/>
        <v>172.51</v>
      </c>
      <c r="M186" s="553">
        <f t="shared" si="9"/>
        <v>0.9200000000000002</v>
      </c>
      <c r="N186" s="553">
        <f t="shared" si="9"/>
        <v>120</v>
      </c>
      <c r="O186" s="553">
        <f t="shared" si="9"/>
        <v>7.91</v>
      </c>
      <c r="P186" s="553">
        <f t="shared" si="9"/>
        <v>619.15</v>
      </c>
      <c r="Q186" s="553">
        <f t="shared" si="9"/>
        <v>1073.17</v>
      </c>
      <c r="R186" s="553">
        <f t="shared" si="9"/>
        <v>227.14000000000001</v>
      </c>
      <c r="S186" s="553">
        <f t="shared" si="9"/>
        <v>12.920000000000002</v>
      </c>
      <c r="T186" s="298"/>
    </row>
    <row r="187" spans="1:20" ht="20.25" customHeight="1">
      <c r="A187" s="281"/>
      <c r="B187" s="277"/>
      <c r="C187" s="278"/>
      <c r="D187" s="279"/>
      <c r="E187" s="279"/>
      <c r="F187" s="279"/>
      <c r="G187" s="279"/>
      <c r="H187" s="279"/>
      <c r="I187" s="280"/>
      <c r="J187" s="281"/>
      <c r="K187" s="281"/>
      <c r="L187" s="282" t="s">
        <v>81</v>
      </c>
      <c r="M187" s="283"/>
      <c r="N187" s="283"/>
      <c r="O187" s="283"/>
      <c r="P187" s="283"/>
      <c r="Q187" s="283"/>
      <c r="R187" s="283"/>
      <c r="S187" s="284"/>
      <c r="T187" s="253"/>
    </row>
    <row r="188" spans="1:20" ht="40.5" customHeight="1">
      <c r="A188" s="622" t="s">
        <v>235</v>
      </c>
      <c r="B188" s="624" t="s">
        <v>72</v>
      </c>
      <c r="C188" s="285"/>
      <c r="D188" s="286"/>
      <c r="E188" s="287"/>
      <c r="F188" s="626" t="s">
        <v>236</v>
      </c>
      <c r="G188" s="627"/>
      <c r="H188" s="628"/>
      <c r="I188" s="629" t="s">
        <v>78</v>
      </c>
      <c r="J188" s="288"/>
      <c r="K188" s="288"/>
      <c r="L188" s="619" t="s">
        <v>82</v>
      </c>
      <c r="M188" s="620"/>
      <c r="N188" s="620"/>
      <c r="O188" s="620"/>
      <c r="P188" s="620" t="s">
        <v>83</v>
      </c>
      <c r="Q188" s="620"/>
      <c r="R188" s="620"/>
      <c r="S188" s="621"/>
      <c r="T188" s="253"/>
    </row>
    <row r="189" spans="1:20" ht="91.5" customHeight="1">
      <c r="A189" s="623"/>
      <c r="B189" s="625"/>
      <c r="C189" s="289" t="s">
        <v>237</v>
      </c>
      <c r="D189" s="290" t="s">
        <v>73</v>
      </c>
      <c r="E189" s="290" t="s">
        <v>74</v>
      </c>
      <c r="F189" s="291" t="s">
        <v>75</v>
      </c>
      <c r="G189" s="291" t="s">
        <v>76</v>
      </c>
      <c r="H189" s="292" t="s">
        <v>77</v>
      </c>
      <c r="I189" s="630"/>
      <c r="J189" s="293" t="s">
        <v>79</v>
      </c>
      <c r="K189" s="294" t="s">
        <v>80</v>
      </c>
      <c r="L189" s="295" t="s">
        <v>84</v>
      </c>
      <c r="M189" s="295" t="s">
        <v>85</v>
      </c>
      <c r="N189" s="295" t="s">
        <v>86</v>
      </c>
      <c r="O189" s="295" t="s">
        <v>87</v>
      </c>
      <c r="P189" s="295" t="s">
        <v>88</v>
      </c>
      <c r="Q189" s="295" t="s">
        <v>89</v>
      </c>
      <c r="R189" s="295" t="s">
        <v>90</v>
      </c>
      <c r="S189" s="296" t="s">
        <v>91</v>
      </c>
      <c r="T189" s="254"/>
    </row>
    <row r="190" spans="1:20" ht="38.25" customHeight="1">
      <c r="A190" s="263" t="s">
        <v>242</v>
      </c>
      <c r="B190" s="264"/>
      <c r="C190" s="265"/>
      <c r="D190" s="266"/>
      <c r="E190" s="263"/>
      <c r="F190" s="267"/>
      <c r="G190" s="268"/>
      <c r="H190" s="268"/>
      <c r="I190" s="268"/>
      <c r="J190" s="325"/>
      <c r="K190" s="326"/>
      <c r="L190" s="273"/>
      <c r="M190" s="273"/>
      <c r="N190" s="273"/>
      <c r="O190" s="273"/>
      <c r="P190" s="273"/>
      <c r="Q190" s="273"/>
      <c r="R190" s="273"/>
      <c r="S190" s="274"/>
      <c r="T190" s="254"/>
    </row>
    <row r="191" spans="1:20" s="8" customFormat="1" ht="19.5" customHeight="1">
      <c r="A191" s="276" t="s">
        <v>360</v>
      </c>
      <c r="B191" s="457"/>
      <c r="C191" s="276"/>
      <c r="D191" s="458"/>
      <c r="E191" s="459"/>
      <c r="F191" s="460"/>
      <c r="G191" s="460"/>
      <c r="H191" s="460"/>
      <c r="I191" s="460"/>
      <c r="J191" s="461"/>
      <c r="K191" s="461" t="e">
        <f>SUM(K194+K193+K192+#REF!+#REF!+#REF!)</f>
        <v>#REF!</v>
      </c>
      <c r="L191" s="461"/>
      <c r="M191" s="461"/>
      <c r="N191" s="461"/>
      <c r="O191" s="461"/>
      <c r="P191" s="461"/>
      <c r="Q191" s="461"/>
      <c r="R191" s="461"/>
      <c r="S191" s="461"/>
      <c r="T191" s="298"/>
    </row>
    <row r="192" spans="2:19" s="8" customFormat="1" ht="36" customHeight="1">
      <c r="B192" s="538" t="s">
        <v>414</v>
      </c>
      <c r="C192" s="554" t="s">
        <v>415</v>
      </c>
      <c r="D192" s="327"/>
      <c r="E192" s="482"/>
      <c r="F192" s="391">
        <v>1.4</v>
      </c>
      <c r="G192" s="483">
        <v>3.87</v>
      </c>
      <c r="H192" s="483">
        <v>22.83</v>
      </c>
      <c r="I192" s="485">
        <v>189</v>
      </c>
      <c r="J192" s="483"/>
      <c r="K192" s="483"/>
      <c r="L192" s="483">
        <v>0.1</v>
      </c>
      <c r="M192" s="483">
        <v>0.04</v>
      </c>
      <c r="N192" s="485">
        <v>20</v>
      </c>
      <c r="O192" s="483">
        <v>0.39</v>
      </c>
      <c r="P192" s="483">
        <v>10</v>
      </c>
      <c r="Q192" s="484">
        <v>22.8</v>
      </c>
      <c r="R192" s="483">
        <v>5.6</v>
      </c>
      <c r="S192" s="483">
        <v>20</v>
      </c>
    </row>
    <row r="193" spans="2:19" s="10" customFormat="1" ht="48" customHeight="1">
      <c r="B193" s="467" t="s">
        <v>416</v>
      </c>
      <c r="C193" s="468"/>
      <c r="D193" s="353">
        <v>30</v>
      </c>
      <c r="E193" s="469">
        <v>30</v>
      </c>
      <c r="F193" s="393"/>
      <c r="G193" s="470"/>
      <c r="H193" s="470"/>
      <c r="I193" s="470"/>
      <c r="J193" s="470"/>
      <c r="K193" s="470"/>
      <c r="L193" s="470"/>
      <c r="M193" s="470"/>
      <c r="N193" s="470"/>
      <c r="O193" s="470"/>
      <c r="P193" s="470"/>
      <c r="Q193" s="470"/>
      <c r="R193" s="470"/>
      <c r="S193" s="470"/>
    </row>
    <row r="194" spans="2:19" s="10" customFormat="1" ht="30.75" customHeight="1">
      <c r="B194" s="473" t="s">
        <v>67</v>
      </c>
      <c r="C194" s="468"/>
      <c r="D194" s="353">
        <v>10</v>
      </c>
      <c r="E194" s="469">
        <v>10</v>
      </c>
      <c r="F194" s="393"/>
      <c r="G194" s="470"/>
      <c r="H194" s="470"/>
      <c r="I194" s="470"/>
      <c r="J194" s="470"/>
      <c r="K194" s="470"/>
      <c r="L194" s="470"/>
      <c r="M194" s="470"/>
      <c r="N194" s="470"/>
      <c r="O194" s="470"/>
      <c r="P194" s="470"/>
      <c r="Q194" s="470"/>
      <c r="R194" s="470"/>
      <c r="S194" s="470"/>
    </row>
    <row r="195" spans="2:19" s="10" customFormat="1" ht="27.75" customHeight="1">
      <c r="B195" s="473" t="s">
        <v>417</v>
      </c>
      <c r="C195" s="468"/>
      <c r="D195" s="353">
        <v>10.1</v>
      </c>
      <c r="E195" s="469">
        <v>10</v>
      </c>
      <c r="F195" s="393"/>
      <c r="G195" s="470"/>
      <c r="H195" s="470"/>
      <c r="I195" s="470"/>
      <c r="J195" s="470"/>
      <c r="K195" s="470"/>
      <c r="L195" s="470"/>
      <c r="M195" s="470"/>
      <c r="N195" s="470"/>
      <c r="O195" s="470"/>
      <c r="P195" s="470"/>
      <c r="Q195" s="470"/>
      <c r="R195" s="470"/>
      <c r="S195" s="470"/>
    </row>
    <row r="196" spans="2:19" s="10" customFormat="1" ht="30.75" customHeight="1">
      <c r="B196" s="473" t="s">
        <v>418</v>
      </c>
      <c r="C196" s="468"/>
      <c r="D196" s="353">
        <v>10.1</v>
      </c>
      <c r="E196" s="469">
        <v>10</v>
      </c>
      <c r="F196" s="393"/>
      <c r="G196" s="470"/>
      <c r="H196" s="470"/>
      <c r="I196" s="470"/>
      <c r="J196" s="470"/>
      <c r="K196" s="470"/>
      <c r="L196" s="470"/>
      <c r="M196" s="470"/>
      <c r="N196" s="470"/>
      <c r="O196" s="470"/>
      <c r="P196" s="470"/>
      <c r="Q196" s="470"/>
      <c r="R196" s="470"/>
      <c r="S196" s="470"/>
    </row>
    <row r="197" spans="2:19" s="17" customFormat="1" ht="60" customHeight="1">
      <c r="B197" s="108" t="s">
        <v>278</v>
      </c>
      <c r="C197" s="26">
        <v>230</v>
      </c>
      <c r="D197" s="26"/>
      <c r="E197" s="26"/>
      <c r="F197" s="26">
        <v>10.7</v>
      </c>
      <c r="G197" s="26">
        <v>11.9</v>
      </c>
      <c r="H197" s="26">
        <v>51.2</v>
      </c>
      <c r="I197" s="26">
        <v>308</v>
      </c>
      <c r="J197" s="26"/>
      <c r="K197" s="27"/>
      <c r="L197" s="26">
        <v>0.93</v>
      </c>
      <c r="M197" s="26">
        <v>0.17</v>
      </c>
      <c r="N197" s="26">
        <v>121</v>
      </c>
      <c r="O197" s="26">
        <v>0.93</v>
      </c>
      <c r="P197" s="31">
        <v>462</v>
      </c>
      <c r="Q197" s="52">
        <v>456</v>
      </c>
      <c r="R197" s="26">
        <v>42</v>
      </c>
      <c r="S197" s="26">
        <v>2.8</v>
      </c>
    </row>
    <row r="198" spans="2:19" s="37" customFormat="1" ht="33.75" customHeight="1">
      <c r="B198" s="335" t="s">
        <v>279</v>
      </c>
      <c r="C198" s="13"/>
      <c r="D198" s="25">
        <v>175.1</v>
      </c>
      <c r="E198" s="25">
        <v>172.9</v>
      </c>
      <c r="F198" s="13"/>
      <c r="G198" s="13"/>
      <c r="H198" s="13"/>
      <c r="I198" s="13"/>
      <c r="J198" s="25"/>
      <c r="K198" s="239"/>
      <c r="L198" s="13"/>
      <c r="M198" s="13"/>
      <c r="N198" s="13"/>
      <c r="O198" s="13"/>
      <c r="P198" s="336"/>
      <c r="Q198" s="336"/>
      <c r="R198" s="13"/>
      <c r="S198" s="13"/>
    </row>
    <row r="199" spans="2:19" s="37" customFormat="1" ht="33.75" customHeight="1">
      <c r="B199" s="335" t="s">
        <v>280</v>
      </c>
      <c r="C199" s="13"/>
      <c r="D199" s="25">
        <v>16.4</v>
      </c>
      <c r="E199" s="25">
        <v>16.4</v>
      </c>
      <c r="F199" s="13"/>
      <c r="G199" s="13"/>
      <c r="H199" s="13"/>
      <c r="I199" s="13"/>
      <c r="J199" s="25"/>
      <c r="K199" s="239"/>
      <c r="L199" s="13"/>
      <c r="M199" s="13"/>
      <c r="N199" s="13"/>
      <c r="O199" s="13"/>
      <c r="P199" s="336"/>
      <c r="Q199" s="336"/>
      <c r="R199" s="13"/>
      <c r="S199" s="13"/>
    </row>
    <row r="200" spans="2:19" s="37" customFormat="1" ht="33.75" customHeight="1">
      <c r="B200" s="335" t="s">
        <v>281</v>
      </c>
      <c r="C200" s="13"/>
      <c r="D200" s="25">
        <v>16.4</v>
      </c>
      <c r="E200" s="25">
        <v>16.4</v>
      </c>
      <c r="F200" s="13"/>
      <c r="G200" s="13"/>
      <c r="H200" s="13"/>
      <c r="I200" s="13"/>
      <c r="J200" s="25"/>
      <c r="K200" s="239"/>
      <c r="L200" s="13"/>
      <c r="M200" s="13"/>
      <c r="N200" s="13"/>
      <c r="O200" s="13"/>
      <c r="P200" s="336"/>
      <c r="Q200" s="336"/>
      <c r="R200" s="13"/>
      <c r="S200" s="13"/>
    </row>
    <row r="201" spans="2:19" s="37" customFormat="1" ht="33.75" customHeight="1">
      <c r="B201" s="335" t="s">
        <v>104</v>
      </c>
      <c r="C201" s="13"/>
      <c r="D201" s="25">
        <v>8.4</v>
      </c>
      <c r="E201" s="25">
        <v>8.4</v>
      </c>
      <c r="F201" s="13"/>
      <c r="G201" s="13"/>
      <c r="H201" s="13"/>
      <c r="I201" s="13"/>
      <c r="J201" s="25"/>
      <c r="K201" s="239"/>
      <c r="L201" s="13"/>
      <c r="M201" s="13"/>
      <c r="N201" s="13"/>
      <c r="O201" s="13"/>
      <c r="P201" s="336"/>
      <c r="Q201" s="336"/>
      <c r="R201" s="13"/>
      <c r="S201" s="13"/>
    </row>
    <row r="202" spans="2:19" s="37" customFormat="1" ht="33.75" customHeight="1">
      <c r="B202" s="335" t="s">
        <v>106</v>
      </c>
      <c r="C202" s="13"/>
      <c r="D202" s="25">
        <v>13.4</v>
      </c>
      <c r="E202" s="25">
        <v>13.4</v>
      </c>
      <c r="F202" s="13"/>
      <c r="G202" s="13"/>
      <c r="H202" s="13"/>
      <c r="I202" s="13"/>
      <c r="J202" s="25"/>
      <c r="K202" s="239"/>
      <c r="L202" s="13"/>
      <c r="M202" s="13"/>
      <c r="N202" s="13"/>
      <c r="O202" s="13"/>
      <c r="P202" s="336"/>
      <c r="Q202" s="336"/>
      <c r="R202" s="13"/>
      <c r="S202" s="13"/>
    </row>
    <row r="203" spans="2:19" s="37" customFormat="1" ht="33.75" customHeight="1">
      <c r="B203" s="335" t="s">
        <v>3</v>
      </c>
      <c r="C203" s="13"/>
      <c r="D203" s="25">
        <v>8.4</v>
      </c>
      <c r="E203" s="25">
        <v>8.4</v>
      </c>
      <c r="F203" s="13"/>
      <c r="G203" s="13"/>
      <c r="H203" s="13"/>
      <c r="I203" s="13"/>
      <c r="J203" s="25"/>
      <c r="K203" s="239"/>
      <c r="L203" s="13"/>
      <c r="M203" s="13"/>
      <c r="N203" s="13"/>
      <c r="O203" s="13"/>
      <c r="P203" s="336"/>
      <c r="Q203" s="336"/>
      <c r="R203" s="13"/>
      <c r="S203" s="13"/>
    </row>
    <row r="204" spans="2:19" s="37" customFormat="1" ht="33.75" customHeight="1">
      <c r="B204" s="335" t="s">
        <v>67</v>
      </c>
      <c r="C204" s="13"/>
      <c r="D204" s="25">
        <v>8.4</v>
      </c>
      <c r="E204" s="25">
        <v>8.4</v>
      </c>
      <c r="F204" s="13"/>
      <c r="G204" s="13"/>
      <c r="H204" s="13"/>
      <c r="I204" s="13"/>
      <c r="J204" s="25"/>
      <c r="K204" s="239"/>
      <c r="L204" s="13"/>
      <c r="M204" s="13"/>
      <c r="N204" s="13"/>
      <c r="O204" s="13"/>
      <c r="P204" s="336"/>
      <c r="Q204" s="336"/>
      <c r="R204" s="13"/>
      <c r="S204" s="13"/>
    </row>
    <row r="205" spans="2:19" s="37" customFormat="1" ht="33.75" customHeight="1">
      <c r="B205" s="335" t="s">
        <v>282</v>
      </c>
      <c r="C205" s="13"/>
      <c r="D205" s="25"/>
      <c r="E205" s="25">
        <v>210</v>
      </c>
      <c r="F205" s="13"/>
      <c r="G205" s="13"/>
      <c r="H205" s="13"/>
      <c r="I205" s="13"/>
      <c r="J205" s="25"/>
      <c r="K205" s="239"/>
      <c r="L205" s="13"/>
      <c r="M205" s="13"/>
      <c r="N205" s="13"/>
      <c r="O205" s="13"/>
      <c r="P205" s="336"/>
      <c r="Q205" s="336"/>
      <c r="R205" s="13"/>
      <c r="S205" s="13"/>
    </row>
    <row r="206" spans="2:19" s="37" customFormat="1" ht="33.75" customHeight="1">
      <c r="B206" s="337" t="s">
        <v>283</v>
      </c>
      <c r="C206" s="13"/>
      <c r="D206" s="25">
        <v>20</v>
      </c>
      <c r="E206" s="25">
        <v>20</v>
      </c>
      <c r="F206" s="13"/>
      <c r="G206" s="13"/>
      <c r="H206" s="13"/>
      <c r="I206" s="13"/>
      <c r="J206" s="25"/>
      <c r="K206" s="239"/>
      <c r="L206" s="13"/>
      <c r="M206" s="13"/>
      <c r="N206" s="13"/>
      <c r="O206" s="13"/>
      <c r="P206" s="336"/>
      <c r="Q206" s="336"/>
      <c r="R206" s="13"/>
      <c r="S206" s="13"/>
    </row>
    <row r="207" spans="2:19" s="9" customFormat="1" ht="40.5" customHeight="1">
      <c r="B207" s="108" t="s">
        <v>368</v>
      </c>
      <c r="C207" s="26">
        <v>125</v>
      </c>
      <c r="D207" s="26"/>
      <c r="E207" s="26"/>
      <c r="F207" s="26">
        <v>6.2</v>
      </c>
      <c r="G207" s="27">
        <v>3.1</v>
      </c>
      <c r="H207" s="26">
        <v>9.2</v>
      </c>
      <c r="I207" s="26">
        <v>85</v>
      </c>
      <c r="J207" s="26"/>
      <c r="K207" s="27"/>
      <c r="L207" s="27">
        <v>0.9</v>
      </c>
      <c r="M207" s="26">
        <v>0.1</v>
      </c>
      <c r="N207" s="31">
        <v>27</v>
      </c>
      <c r="O207" s="26">
        <v>0</v>
      </c>
      <c r="P207" s="52">
        <v>165</v>
      </c>
      <c r="Q207" s="52">
        <v>130</v>
      </c>
      <c r="R207" s="31">
        <v>20.4</v>
      </c>
      <c r="S207" s="26">
        <v>0.1</v>
      </c>
    </row>
    <row r="208" spans="2:19" s="10" customFormat="1" ht="19.5" customHeight="1">
      <c r="B208" s="467" t="s">
        <v>369</v>
      </c>
      <c r="C208" s="486"/>
      <c r="D208" s="353">
        <v>125</v>
      </c>
      <c r="E208" s="469">
        <v>125</v>
      </c>
      <c r="F208" s="393"/>
      <c r="G208" s="470"/>
      <c r="H208" s="470"/>
      <c r="I208" s="470"/>
      <c r="J208" s="470"/>
      <c r="K208" s="470"/>
      <c r="L208" s="470"/>
      <c r="M208" s="470"/>
      <c r="N208" s="472"/>
      <c r="O208" s="470"/>
      <c r="P208" s="470"/>
      <c r="Q208" s="470"/>
      <c r="R208" s="470"/>
      <c r="S208" s="470"/>
    </row>
    <row r="209" spans="2:19" s="35" customFormat="1" ht="30" customHeight="1">
      <c r="B209" s="107" t="s">
        <v>370</v>
      </c>
      <c r="C209" s="32">
        <v>100</v>
      </c>
      <c r="D209" s="32"/>
      <c r="E209" s="32"/>
      <c r="F209" s="33">
        <v>5</v>
      </c>
      <c r="G209" s="33">
        <v>2.5</v>
      </c>
      <c r="H209" s="33">
        <v>8.5</v>
      </c>
      <c r="I209" s="32">
        <v>87</v>
      </c>
      <c r="J209" s="32"/>
      <c r="K209" s="32"/>
      <c r="L209" s="33">
        <v>0.6</v>
      </c>
      <c r="M209" s="33">
        <v>0.03</v>
      </c>
      <c r="N209" s="47">
        <v>22</v>
      </c>
      <c r="O209" s="33">
        <v>0</v>
      </c>
      <c r="P209" s="32">
        <v>119</v>
      </c>
      <c r="Q209" s="32">
        <v>91</v>
      </c>
      <c r="R209" s="32">
        <v>14</v>
      </c>
      <c r="S209" s="32">
        <v>0.1</v>
      </c>
    </row>
    <row r="210" spans="2:19" ht="29.25" customHeight="1">
      <c r="B210" s="360" t="s">
        <v>371</v>
      </c>
      <c r="C210" s="329"/>
      <c r="D210" s="332">
        <v>104</v>
      </c>
      <c r="E210" s="332">
        <v>100</v>
      </c>
      <c r="F210" s="334"/>
      <c r="G210" s="334"/>
      <c r="H210" s="334"/>
      <c r="I210" s="334"/>
      <c r="J210" s="332"/>
      <c r="K210" s="332"/>
      <c r="L210" s="334"/>
      <c r="M210" s="334"/>
      <c r="N210" s="349"/>
      <c r="O210" s="334"/>
      <c r="P210" s="334"/>
      <c r="Q210" s="334"/>
      <c r="R210" s="334"/>
      <c r="S210" s="334"/>
    </row>
    <row r="211" spans="2:19" s="35" customFormat="1" ht="30" customHeight="1">
      <c r="B211" s="107" t="s">
        <v>372</v>
      </c>
      <c r="C211" s="32">
        <v>100</v>
      </c>
      <c r="D211" s="32"/>
      <c r="E211" s="32"/>
      <c r="F211" s="33">
        <v>5</v>
      </c>
      <c r="G211" s="33">
        <v>2.5</v>
      </c>
      <c r="H211" s="33">
        <v>3.5</v>
      </c>
      <c r="I211" s="32">
        <v>68</v>
      </c>
      <c r="J211" s="32"/>
      <c r="K211" s="32"/>
      <c r="L211" s="33">
        <v>0.6</v>
      </c>
      <c r="M211" s="33">
        <v>0.04</v>
      </c>
      <c r="N211" s="47">
        <v>22</v>
      </c>
      <c r="O211" s="33">
        <v>0</v>
      </c>
      <c r="P211" s="32">
        <v>122</v>
      </c>
      <c r="Q211" s="32">
        <v>96</v>
      </c>
      <c r="R211" s="32">
        <v>15</v>
      </c>
      <c r="S211" s="32">
        <v>0.1</v>
      </c>
    </row>
    <row r="212" spans="2:19" ht="29.25" customHeight="1">
      <c r="B212" s="360" t="s">
        <v>373</v>
      </c>
      <c r="C212" s="329"/>
      <c r="D212" s="332">
        <v>104</v>
      </c>
      <c r="E212" s="332">
        <v>100</v>
      </c>
      <c r="F212" s="334"/>
      <c r="G212" s="334"/>
      <c r="H212" s="334"/>
      <c r="I212" s="334"/>
      <c r="J212" s="332"/>
      <c r="K212" s="332"/>
      <c r="L212" s="334"/>
      <c r="M212" s="334"/>
      <c r="N212" s="334"/>
      <c r="O212" s="334"/>
      <c r="P212" s="334"/>
      <c r="Q212" s="334"/>
      <c r="R212" s="334"/>
      <c r="S212" s="334"/>
    </row>
    <row r="213" spans="1:19" s="35" customFormat="1" ht="52.5" customHeight="1">
      <c r="A213" s="442"/>
      <c r="B213" s="555" t="s">
        <v>319</v>
      </c>
      <c r="C213" s="34">
        <v>200</v>
      </c>
      <c r="D213" s="34"/>
      <c r="E213" s="34"/>
      <c r="F213" s="34">
        <v>3.1</v>
      </c>
      <c r="G213" s="34">
        <v>2.7</v>
      </c>
      <c r="H213" s="34">
        <v>19</v>
      </c>
      <c r="I213" s="34">
        <v>107</v>
      </c>
      <c r="J213" s="32"/>
      <c r="K213" s="464"/>
      <c r="L213" s="34">
        <v>4.72</v>
      </c>
      <c r="M213" s="32">
        <v>0.08</v>
      </c>
      <c r="N213" s="69">
        <v>44</v>
      </c>
      <c r="O213" s="32">
        <v>0.05</v>
      </c>
      <c r="P213" s="47">
        <v>240</v>
      </c>
      <c r="Q213" s="69">
        <v>180</v>
      </c>
      <c r="R213" s="32">
        <v>28</v>
      </c>
      <c r="S213" s="33">
        <v>0.2</v>
      </c>
    </row>
    <row r="214" spans="1:19" ht="29.25" customHeight="1">
      <c r="A214" s="450"/>
      <c r="B214" s="385" t="s">
        <v>320</v>
      </c>
      <c r="C214" s="73"/>
      <c r="D214" s="73">
        <v>4</v>
      </c>
      <c r="E214" s="73">
        <v>4</v>
      </c>
      <c r="F214" s="73"/>
      <c r="G214" s="73"/>
      <c r="H214" s="73"/>
      <c r="I214" s="73"/>
      <c r="J214" s="334"/>
      <c r="K214" s="470"/>
      <c r="L214" s="334"/>
      <c r="M214" s="334"/>
      <c r="N214" s="361"/>
      <c r="O214" s="334"/>
      <c r="P214" s="349"/>
      <c r="Q214" s="490"/>
      <c r="R214" s="334"/>
      <c r="S214" s="334"/>
    </row>
    <row r="215" spans="1:19" ht="29.25" customHeight="1">
      <c r="A215" s="450"/>
      <c r="B215" s="385" t="s">
        <v>63</v>
      </c>
      <c r="C215" s="73"/>
      <c r="D215" s="73">
        <v>70</v>
      </c>
      <c r="E215" s="73">
        <v>70</v>
      </c>
      <c r="F215" s="73"/>
      <c r="G215" s="73"/>
      <c r="H215" s="73"/>
      <c r="I215" s="73"/>
      <c r="J215" s="334"/>
      <c r="K215" s="470"/>
      <c r="L215" s="334"/>
      <c r="M215" s="334"/>
      <c r="N215" s="361"/>
      <c r="O215" s="334"/>
      <c r="P215" s="349"/>
      <c r="Q215" s="490"/>
      <c r="R215" s="334"/>
      <c r="S215" s="334"/>
    </row>
    <row r="216" spans="1:19" ht="29.25" customHeight="1">
      <c r="A216" s="450"/>
      <c r="B216" s="340" t="s">
        <v>98</v>
      </c>
      <c r="C216" s="73"/>
      <c r="D216" s="73">
        <v>130</v>
      </c>
      <c r="E216" s="73">
        <v>130</v>
      </c>
      <c r="F216" s="73"/>
      <c r="G216" s="73"/>
      <c r="H216" s="73"/>
      <c r="I216" s="73"/>
      <c r="J216" s="334"/>
      <c r="K216" s="470"/>
      <c r="L216" s="334"/>
      <c r="M216" s="334"/>
      <c r="N216" s="361"/>
      <c r="O216" s="334"/>
      <c r="P216" s="349"/>
      <c r="Q216" s="490"/>
      <c r="R216" s="334"/>
      <c r="S216" s="334"/>
    </row>
    <row r="217" spans="1:19" ht="29.25" customHeight="1">
      <c r="A217" s="450"/>
      <c r="B217" s="339" t="s">
        <v>401</v>
      </c>
      <c r="C217" s="73"/>
      <c r="D217" s="73">
        <v>60</v>
      </c>
      <c r="E217" s="73">
        <v>60</v>
      </c>
      <c r="F217" s="73"/>
      <c r="G217" s="73"/>
      <c r="H217" s="73"/>
      <c r="I217" s="73"/>
      <c r="J217" s="363"/>
      <c r="K217" s="470"/>
      <c r="L217" s="363"/>
      <c r="M217" s="363"/>
      <c r="N217" s="556"/>
      <c r="O217" s="363"/>
      <c r="P217" s="557"/>
      <c r="Q217" s="558"/>
      <c r="R217" s="363"/>
      <c r="S217" s="363"/>
    </row>
    <row r="218" spans="1:19" ht="29.25" customHeight="1">
      <c r="A218" s="450"/>
      <c r="B218" s="340" t="s">
        <v>402</v>
      </c>
      <c r="C218" s="73"/>
      <c r="D218" s="73">
        <v>16</v>
      </c>
      <c r="E218" s="73">
        <v>16</v>
      </c>
      <c r="F218" s="73"/>
      <c r="G218" s="73"/>
      <c r="H218" s="73"/>
      <c r="I218" s="73"/>
      <c r="J218" s="363"/>
      <c r="K218" s="470"/>
      <c r="L218" s="363"/>
      <c r="M218" s="363"/>
      <c r="N218" s="556"/>
      <c r="O218" s="363"/>
      <c r="P218" s="557"/>
      <c r="Q218" s="558"/>
      <c r="R218" s="363"/>
      <c r="S218" s="363"/>
    </row>
    <row r="219" spans="1:19" ht="52.5" customHeight="1">
      <c r="A219" s="450"/>
      <c r="B219" s="339" t="s">
        <v>101</v>
      </c>
      <c r="C219" s="73"/>
      <c r="D219" s="73">
        <v>70</v>
      </c>
      <c r="E219" s="73">
        <v>70</v>
      </c>
      <c r="F219" s="73"/>
      <c r="G219" s="73"/>
      <c r="H219" s="73"/>
      <c r="I219" s="73"/>
      <c r="J219" s="363"/>
      <c r="K219" s="470"/>
      <c r="L219" s="363"/>
      <c r="M219" s="363"/>
      <c r="N219" s="556"/>
      <c r="O219" s="363"/>
      <c r="P219" s="557"/>
      <c r="Q219" s="558"/>
      <c r="R219" s="363"/>
      <c r="S219" s="363"/>
    </row>
    <row r="220" spans="1:19" ht="29.25" customHeight="1">
      <c r="A220" s="450"/>
      <c r="B220" s="339" t="s">
        <v>107</v>
      </c>
      <c r="C220" s="73"/>
      <c r="D220" s="73">
        <v>114</v>
      </c>
      <c r="E220" s="73">
        <v>114</v>
      </c>
      <c r="F220" s="73"/>
      <c r="G220" s="73"/>
      <c r="H220" s="73"/>
      <c r="I220" s="73"/>
      <c r="J220" s="363"/>
      <c r="K220" s="470"/>
      <c r="L220" s="363"/>
      <c r="M220" s="363"/>
      <c r="N220" s="556"/>
      <c r="O220" s="363"/>
      <c r="P220" s="557"/>
      <c r="Q220" s="558"/>
      <c r="R220" s="363"/>
      <c r="S220" s="363"/>
    </row>
    <row r="221" spans="1:19" ht="29.25" customHeight="1">
      <c r="A221" s="450"/>
      <c r="B221" s="385" t="s">
        <v>71</v>
      </c>
      <c r="C221" s="73"/>
      <c r="D221" s="73">
        <v>9</v>
      </c>
      <c r="E221" s="73">
        <v>9</v>
      </c>
      <c r="F221" s="73"/>
      <c r="G221" s="73"/>
      <c r="H221" s="73"/>
      <c r="I221" s="73"/>
      <c r="J221" s="363"/>
      <c r="K221" s="470"/>
      <c r="L221" s="363"/>
      <c r="M221" s="363"/>
      <c r="N221" s="556"/>
      <c r="O221" s="363"/>
      <c r="P221" s="557"/>
      <c r="Q221" s="558"/>
      <c r="R221" s="363"/>
      <c r="S221" s="363"/>
    </row>
    <row r="222" spans="1:20" s="9" customFormat="1" ht="84.75" customHeight="1">
      <c r="A222" s="491" t="s">
        <v>374</v>
      </c>
      <c r="B222" s="492"/>
      <c r="C222" s="493" t="s">
        <v>508</v>
      </c>
      <c r="D222" s="492"/>
      <c r="E222" s="494"/>
      <c r="F222" s="495">
        <f>SUM(F192+F197+F207+F213)</f>
        <v>21.400000000000002</v>
      </c>
      <c r="G222" s="495">
        <f aca="true" t="shared" si="10" ref="G222:S222">SUM(G192+G197+G207+G213)</f>
        <v>21.57</v>
      </c>
      <c r="H222" s="495">
        <f t="shared" si="10"/>
        <v>102.23</v>
      </c>
      <c r="I222" s="495">
        <f t="shared" si="10"/>
        <v>689</v>
      </c>
      <c r="J222" s="495">
        <f t="shared" si="10"/>
        <v>0</v>
      </c>
      <c r="K222" s="495">
        <f t="shared" si="10"/>
        <v>0</v>
      </c>
      <c r="L222" s="495">
        <f t="shared" si="10"/>
        <v>6.65</v>
      </c>
      <c r="M222" s="495">
        <f t="shared" si="10"/>
        <v>0.39000000000000007</v>
      </c>
      <c r="N222" s="495">
        <f t="shared" si="10"/>
        <v>212</v>
      </c>
      <c r="O222" s="495">
        <f t="shared" si="10"/>
        <v>1.37</v>
      </c>
      <c r="P222" s="495">
        <f t="shared" si="10"/>
        <v>877</v>
      </c>
      <c r="Q222" s="495">
        <f t="shared" si="10"/>
        <v>788.8</v>
      </c>
      <c r="R222" s="495">
        <f t="shared" si="10"/>
        <v>96</v>
      </c>
      <c r="S222" s="495">
        <f t="shared" si="10"/>
        <v>23.1</v>
      </c>
      <c r="T222" s="496"/>
    </row>
    <row r="223" spans="1:19" s="35" customFormat="1" ht="39.75" customHeight="1">
      <c r="A223" s="255" t="s">
        <v>377</v>
      </c>
      <c r="B223" s="275"/>
      <c r="C223" s="256"/>
      <c r="D223" s="256"/>
      <c r="E223" s="257"/>
      <c r="F223" s="71"/>
      <c r="G223" s="71"/>
      <c r="H223" s="71"/>
      <c r="I223" s="96"/>
      <c r="J223" s="71"/>
      <c r="K223" s="71"/>
      <c r="L223" s="71"/>
      <c r="M223" s="71"/>
      <c r="N223" s="71"/>
      <c r="O223" s="71"/>
      <c r="P223" s="96"/>
      <c r="Q223" s="71"/>
      <c r="R223" s="71"/>
      <c r="S223" s="71"/>
    </row>
    <row r="224" spans="2:19" s="48" customFormat="1" ht="33.75" customHeight="1">
      <c r="B224" s="98" t="s">
        <v>422</v>
      </c>
      <c r="C224" s="34">
        <v>100</v>
      </c>
      <c r="D224" s="93"/>
      <c r="E224" s="94"/>
      <c r="F224" s="42">
        <v>1.7</v>
      </c>
      <c r="G224" s="42">
        <v>5</v>
      </c>
      <c r="H224" s="42">
        <v>11.5</v>
      </c>
      <c r="I224" s="78">
        <v>91</v>
      </c>
      <c r="J224" s="42"/>
      <c r="K224" s="42">
        <f>SUM(K225:K228)</f>
        <v>25.177149999999997</v>
      </c>
      <c r="L224" s="42">
        <v>19.8</v>
      </c>
      <c r="M224" s="42">
        <v>0.03</v>
      </c>
      <c r="N224" s="78">
        <v>0</v>
      </c>
      <c r="O224" s="42">
        <v>5.3</v>
      </c>
      <c r="P224" s="74">
        <v>52</v>
      </c>
      <c r="Q224" s="74">
        <v>34</v>
      </c>
      <c r="R224" s="42">
        <v>16</v>
      </c>
      <c r="S224" s="42">
        <v>0.07</v>
      </c>
    </row>
    <row r="225" spans="2:19" s="20" customFormat="1" ht="26.25" customHeight="1">
      <c r="B225" s="89" t="s">
        <v>41</v>
      </c>
      <c r="C225" s="23"/>
      <c r="D225" s="84">
        <v>117</v>
      </c>
      <c r="E225" s="40">
        <v>82</v>
      </c>
      <c r="F225" s="24"/>
      <c r="G225" s="24"/>
      <c r="H225" s="24"/>
      <c r="I225" s="24"/>
      <c r="J225" s="399">
        <v>200</v>
      </c>
      <c r="K225" s="399">
        <f>J225*D225/1000</f>
        <v>23.4</v>
      </c>
      <c r="L225" s="24"/>
      <c r="M225" s="24"/>
      <c r="N225" s="79"/>
      <c r="O225" s="24"/>
      <c r="P225" s="36"/>
      <c r="Q225" s="36"/>
      <c r="R225" s="24"/>
      <c r="S225" s="24"/>
    </row>
    <row r="226" spans="2:19" s="20" customFormat="1" ht="34.5" customHeight="1">
      <c r="B226" s="89" t="s">
        <v>64</v>
      </c>
      <c r="C226" s="23"/>
      <c r="D226" s="84">
        <v>11.9</v>
      </c>
      <c r="E226" s="40">
        <v>10</v>
      </c>
      <c r="F226" s="24"/>
      <c r="G226" s="24"/>
      <c r="H226" s="24"/>
      <c r="I226" s="24"/>
      <c r="J226" s="399">
        <v>38.5</v>
      </c>
      <c r="K226" s="399">
        <f>J226*D226/1000</f>
        <v>0.45815000000000006</v>
      </c>
      <c r="L226" s="24"/>
      <c r="M226" s="24"/>
      <c r="N226" s="79"/>
      <c r="O226" s="24"/>
      <c r="P226" s="36"/>
      <c r="Q226" s="36"/>
      <c r="R226" s="24"/>
      <c r="S226" s="24"/>
    </row>
    <row r="227" spans="2:19" s="20" customFormat="1" ht="26.25" customHeight="1">
      <c r="B227" s="89" t="s">
        <v>71</v>
      </c>
      <c r="C227" s="23"/>
      <c r="D227" s="84">
        <v>5</v>
      </c>
      <c r="E227" s="40">
        <v>5</v>
      </c>
      <c r="F227" s="24"/>
      <c r="G227" s="24"/>
      <c r="H227" s="24"/>
      <c r="I227" s="24"/>
      <c r="J227" s="399">
        <v>90.2</v>
      </c>
      <c r="K227" s="399">
        <f>J227*D227/1000</f>
        <v>0.451</v>
      </c>
      <c r="L227" s="24"/>
      <c r="M227" s="24"/>
      <c r="N227" s="79"/>
      <c r="O227" s="24"/>
      <c r="P227" s="36"/>
      <c r="Q227" s="36"/>
      <c r="R227" s="24"/>
      <c r="S227" s="24"/>
    </row>
    <row r="228" spans="2:19" s="20" customFormat="1" ht="37.5" customHeight="1">
      <c r="B228" s="89" t="s">
        <v>66</v>
      </c>
      <c r="C228" s="23"/>
      <c r="D228" s="84">
        <v>5</v>
      </c>
      <c r="E228" s="40">
        <v>5</v>
      </c>
      <c r="F228" s="24"/>
      <c r="G228" s="24"/>
      <c r="H228" s="24"/>
      <c r="I228" s="24"/>
      <c r="J228" s="399">
        <v>173.6</v>
      </c>
      <c r="K228" s="399">
        <f>J228*D228/1000</f>
        <v>0.868</v>
      </c>
      <c r="L228" s="24"/>
      <c r="M228" s="24"/>
      <c r="N228" s="79"/>
      <c r="O228" s="24"/>
      <c r="P228" s="36"/>
      <c r="Q228" s="36"/>
      <c r="R228" s="24"/>
      <c r="S228" s="24"/>
    </row>
    <row r="229" spans="2:205" s="92" customFormat="1" ht="32.25" customHeight="1">
      <c r="B229" s="87" t="s">
        <v>423</v>
      </c>
      <c r="C229" s="32">
        <v>100</v>
      </c>
      <c r="D229" s="43"/>
      <c r="E229" s="43"/>
      <c r="F229" s="32">
        <v>2.6</v>
      </c>
      <c r="G229" s="32">
        <v>7.2</v>
      </c>
      <c r="H229" s="32">
        <v>14.6</v>
      </c>
      <c r="I229" s="32">
        <v>79</v>
      </c>
      <c r="J229" s="136"/>
      <c r="K229" s="91">
        <f>K230</f>
        <v>27.5</v>
      </c>
      <c r="L229" s="42">
        <v>4.6</v>
      </c>
      <c r="M229" s="32">
        <v>55.6</v>
      </c>
      <c r="N229" s="33">
        <v>0</v>
      </c>
      <c r="O229" s="33">
        <v>14.6</v>
      </c>
      <c r="P229" s="34">
        <v>90</v>
      </c>
      <c r="Q229" s="32">
        <v>0.6</v>
      </c>
      <c r="R229" s="32">
        <v>18</v>
      </c>
      <c r="S229" s="32">
        <v>0.66</v>
      </c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  <c r="AL229" s="305"/>
      <c r="AM229" s="305"/>
      <c r="AN229" s="305"/>
      <c r="AO229" s="305"/>
      <c r="AP229" s="305"/>
      <c r="AQ229" s="305"/>
      <c r="AR229" s="305"/>
      <c r="AS229" s="305"/>
      <c r="AT229" s="305"/>
      <c r="AU229" s="305"/>
      <c r="AV229" s="305"/>
      <c r="AW229" s="305"/>
      <c r="AX229" s="305"/>
      <c r="AY229" s="305"/>
      <c r="AZ229" s="305"/>
      <c r="BA229" s="305"/>
      <c r="BB229" s="305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/>
      <c r="BM229" s="305"/>
      <c r="BN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  <c r="CA229" s="305"/>
      <c r="CB229" s="305"/>
      <c r="CC229" s="305"/>
      <c r="CD229" s="305"/>
      <c r="CE229" s="305"/>
      <c r="CF229" s="305"/>
      <c r="CG229" s="305"/>
      <c r="CH229" s="305"/>
      <c r="CI229" s="305"/>
      <c r="CJ229" s="305"/>
      <c r="CK229" s="305"/>
      <c r="CL229" s="305"/>
      <c r="CM229" s="305"/>
      <c r="CN229" s="305"/>
      <c r="CO229" s="305"/>
      <c r="CP229" s="305"/>
      <c r="CQ229" s="305"/>
      <c r="CR229" s="305"/>
      <c r="CS229" s="305"/>
      <c r="CT229" s="305"/>
      <c r="CU229" s="305"/>
      <c r="CV229" s="305"/>
      <c r="CW229" s="305"/>
      <c r="CX229" s="305"/>
      <c r="CY229" s="305"/>
      <c r="CZ229" s="305"/>
      <c r="DA229" s="305"/>
      <c r="DB229" s="305"/>
      <c r="DC229" s="305"/>
      <c r="DD229" s="305"/>
      <c r="DE229" s="305"/>
      <c r="DF229" s="305"/>
      <c r="DG229" s="305"/>
      <c r="DH229" s="305"/>
      <c r="DI229" s="305"/>
      <c r="DJ229" s="305"/>
      <c r="DK229" s="305"/>
      <c r="DL229" s="305"/>
      <c r="DM229" s="305"/>
      <c r="DN229" s="305"/>
      <c r="DO229" s="305"/>
      <c r="DP229" s="305"/>
      <c r="DQ229" s="305"/>
      <c r="DR229" s="305"/>
      <c r="DS229" s="305"/>
      <c r="DT229" s="305"/>
      <c r="DU229" s="305"/>
      <c r="DV229" s="305"/>
      <c r="DW229" s="305"/>
      <c r="DX229" s="305"/>
      <c r="DY229" s="305"/>
      <c r="DZ229" s="305"/>
      <c r="EA229" s="305"/>
      <c r="EB229" s="305"/>
      <c r="EC229" s="305"/>
      <c r="ED229" s="305"/>
      <c r="EE229" s="305"/>
      <c r="EF229" s="305"/>
      <c r="EG229" s="305"/>
      <c r="EH229" s="305"/>
      <c r="EI229" s="305"/>
      <c r="EJ229" s="305"/>
      <c r="EK229" s="305"/>
      <c r="EL229" s="305"/>
      <c r="EM229" s="305"/>
      <c r="EN229" s="305"/>
      <c r="EO229" s="305"/>
      <c r="EP229" s="305"/>
      <c r="EQ229" s="305"/>
      <c r="ER229" s="305"/>
      <c r="ES229" s="305"/>
      <c r="ET229" s="305"/>
      <c r="EU229" s="305"/>
      <c r="EV229" s="305"/>
      <c r="EW229" s="305"/>
      <c r="EX229" s="305"/>
      <c r="EY229" s="305"/>
      <c r="EZ229" s="305"/>
      <c r="FA229" s="305"/>
      <c r="FB229" s="305"/>
      <c r="FC229" s="305"/>
      <c r="FD229" s="305"/>
      <c r="FE229" s="305"/>
      <c r="FF229" s="305"/>
      <c r="FG229" s="305"/>
      <c r="FH229" s="305"/>
      <c r="FI229" s="305"/>
      <c r="FJ229" s="305"/>
      <c r="FK229" s="305"/>
      <c r="FL229" s="305"/>
      <c r="FM229" s="305"/>
      <c r="FN229" s="305"/>
      <c r="FO229" s="305"/>
      <c r="FP229" s="305"/>
      <c r="FQ229" s="305"/>
      <c r="FR229" s="305"/>
      <c r="FS229" s="305"/>
      <c r="FT229" s="305"/>
      <c r="FU229" s="305"/>
      <c r="FV229" s="305"/>
      <c r="FW229" s="305"/>
      <c r="FX229" s="305"/>
      <c r="FY229" s="305"/>
      <c r="FZ229" s="305"/>
      <c r="GA229" s="305"/>
      <c r="GB229" s="305"/>
      <c r="GC229" s="305"/>
      <c r="GD229" s="305"/>
      <c r="GE229" s="305"/>
      <c r="GF229" s="305"/>
      <c r="GG229" s="305"/>
      <c r="GH229" s="305"/>
      <c r="GI229" s="305"/>
      <c r="GJ229" s="305"/>
      <c r="GK229" s="305"/>
      <c r="GL229" s="305"/>
      <c r="GM229" s="305"/>
      <c r="GN229" s="305"/>
      <c r="GO229" s="305"/>
      <c r="GP229" s="305"/>
      <c r="GQ229" s="305"/>
      <c r="GR229" s="305"/>
      <c r="GS229" s="305"/>
      <c r="GT229" s="305"/>
      <c r="GU229" s="305"/>
      <c r="GV229" s="305"/>
      <c r="GW229" s="305"/>
    </row>
    <row r="230" spans="2:205" s="92" customFormat="1" ht="24" customHeight="1">
      <c r="B230" s="123" t="s">
        <v>180</v>
      </c>
      <c r="C230" s="43"/>
      <c r="D230" s="137">
        <v>110</v>
      </c>
      <c r="E230" s="43">
        <v>100</v>
      </c>
      <c r="F230" s="43"/>
      <c r="G230" s="43"/>
      <c r="H230" s="43"/>
      <c r="I230" s="43"/>
      <c r="J230" s="136">
        <v>250</v>
      </c>
      <c r="K230" s="136">
        <f>J230*D230/1000</f>
        <v>27.5</v>
      </c>
      <c r="L230" s="120"/>
      <c r="M230" s="43"/>
      <c r="N230" s="60"/>
      <c r="O230" s="60"/>
      <c r="P230" s="73"/>
      <c r="Q230" s="43"/>
      <c r="R230" s="43"/>
      <c r="S230" s="43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  <c r="AL230" s="305"/>
      <c r="AM230" s="305"/>
      <c r="AN230" s="305"/>
      <c r="AO230" s="305"/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/>
      <c r="BM230" s="305"/>
      <c r="BN230" s="305"/>
      <c r="BO230" s="305"/>
      <c r="BP230" s="305"/>
      <c r="BQ230" s="305"/>
      <c r="BR230" s="305"/>
      <c r="BS230" s="305"/>
      <c r="BT230" s="305"/>
      <c r="BU230" s="305"/>
      <c r="BV230" s="305"/>
      <c r="BW230" s="305"/>
      <c r="BX230" s="305"/>
      <c r="BY230" s="305"/>
      <c r="BZ230" s="305"/>
      <c r="CA230" s="305"/>
      <c r="CB230" s="305"/>
      <c r="CC230" s="305"/>
      <c r="CD230" s="305"/>
      <c r="CE230" s="305"/>
      <c r="CF230" s="305"/>
      <c r="CG230" s="305"/>
      <c r="CH230" s="305"/>
      <c r="CI230" s="305"/>
      <c r="CJ230" s="305"/>
      <c r="CK230" s="305"/>
      <c r="CL230" s="305"/>
      <c r="CM230" s="305"/>
      <c r="CN230" s="305"/>
      <c r="CO230" s="305"/>
      <c r="CP230" s="305"/>
      <c r="CQ230" s="305"/>
      <c r="CR230" s="305"/>
      <c r="CS230" s="305"/>
      <c r="CT230" s="305"/>
      <c r="CU230" s="305"/>
      <c r="CV230" s="305"/>
      <c r="CW230" s="305"/>
      <c r="CX230" s="305"/>
      <c r="CY230" s="305"/>
      <c r="CZ230" s="305"/>
      <c r="DA230" s="305"/>
      <c r="DB230" s="305"/>
      <c r="DC230" s="305"/>
      <c r="DD230" s="305"/>
      <c r="DE230" s="305"/>
      <c r="DF230" s="305"/>
      <c r="DG230" s="305"/>
      <c r="DH230" s="305"/>
      <c r="DI230" s="305"/>
      <c r="DJ230" s="305"/>
      <c r="DK230" s="305"/>
      <c r="DL230" s="305"/>
      <c r="DM230" s="305"/>
      <c r="DN230" s="305"/>
      <c r="DO230" s="305"/>
      <c r="DP230" s="305"/>
      <c r="DQ230" s="305"/>
      <c r="DR230" s="305"/>
      <c r="DS230" s="305"/>
      <c r="DT230" s="305"/>
      <c r="DU230" s="305"/>
      <c r="DV230" s="305"/>
      <c r="DW230" s="305"/>
      <c r="DX230" s="305"/>
      <c r="DY230" s="305"/>
      <c r="DZ230" s="305"/>
      <c r="EA230" s="305"/>
      <c r="EB230" s="305"/>
      <c r="EC230" s="305"/>
      <c r="ED230" s="305"/>
      <c r="EE230" s="305"/>
      <c r="EF230" s="305"/>
      <c r="EG230" s="305"/>
      <c r="EH230" s="305"/>
      <c r="EI230" s="305"/>
      <c r="EJ230" s="305"/>
      <c r="EK230" s="305"/>
      <c r="EL230" s="305"/>
      <c r="EM230" s="305"/>
      <c r="EN230" s="305"/>
      <c r="EO230" s="305"/>
      <c r="EP230" s="305"/>
      <c r="EQ230" s="305"/>
      <c r="ER230" s="305"/>
      <c r="ES230" s="305"/>
      <c r="ET230" s="305"/>
      <c r="EU230" s="305"/>
      <c r="EV230" s="305"/>
      <c r="EW230" s="305"/>
      <c r="EX230" s="305"/>
      <c r="EY230" s="305"/>
      <c r="EZ230" s="305"/>
      <c r="FA230" s="305"/>
      <c r="FB230" s="305"/>
      <c r="FC230" s="305"/>
      <c r="FD230" s="305"/>
      <c r="FE230" s="305"/>
      <c r="FF230" s="305"/>
      <c r="FG230" s="305"/>
      <c r="FH230" s="305"/>
      <c r="FI230" s="305"/>
      <c r="FJ230" s="305"/>
      <c r="FK230" s="305"/>
      <c r="FL230" s="305"/>
      <c r="FM230" s="305"/>
      <c r="FN230" s="305"/>
      <c r="FO230" s="305"/>
      <c r="FP230" s="305"/>
      <c r="FQ230" s="305"/>
      <c r="FR230" s="305"/>
      <c r="FS230" s="305"/>
      <c r="FT230" s="305"/>
      <c r="FU230" s="305"/>
      <c r="FV230" s="305"/>
      <c r="FW230" s="305"/>
      <c r="FX230" s="305"/>
      <c r="FY230" s="305"/>
      <c r="FZ230" s="305"/>
      <c r="GA230" s="305"/>
      <c r="GB230" s="305"/>
      <c r="GC230" s="305"/>
      <c r="GD230" s="305"/>
      <c r="GE230" s="305"/>
      <c r="GF230" s="305"/>
      <c r="GG230" s="305"/>
      <c r="GH230" s="305"/>
      <c r="GI230" s="305"/>
      <c r="GJ230" s="305"/>
      <c r="GK230" s="305"/>
      <c r="GL230" s="305"/>
      <c r="GM230" s="305"/>
      <c r="GN230" s="305"/>
      <c r="GO230" s="305"/>
      <c r="GP230" s="305"/>
      <c r="GQ230" s="305"/>
      <c r="GR230" s="305"/>
      <c r="GS230" s="305"/>
      <c r="GT230" s="305"/>
      <c r="GU230" s="305"/>
      <c r="GV230" s="305"/>
      <c r="GW230" s="305"/>
    </row>
    <row r="231" spans="2:19" s="46" customFormat="1" ht="54.75" customHeight="1">
      <c r="B231" s="97" t="s">
        <v>150</v>
      </c>
      <c r="C231" s="32">
        <v>100</v>
      </c>
      <c r="D231" s="32"/>
      <c r="E231" s="32"/>
      <c r="F231" s="32">
        <v>0.8</v>
      </c>
      <c r="G231" s="33">
        <v>0.1</v>
      </c>
      <c r="H231" s="33">
        <v>1.7</v>
      </c>
      <c r="I231" s="32">
        <v>10</v>
      </c>
      <c r="J231" s="50"/>
      <c r="K231" s="50">
        <f>K232</f>
        <v>26.386</v>
      </c>
      <c r="L231" s="42">
        <v>3.5</v>
      </c>
      <c r="M231" s="32">
        <v>0.03</v>
      </c>
      <c r="N231" s="33">
        <v>0</v>
      </c>
      <c r="O231" s="33">
        <v>0.1</v>
      </c>
      <c r="P231" s="74">
        <v>23</v>
      </c>
      <c r="Q231" s="47">
        <v>24</v>
      </c>
      <c r="R231" s="33">
        <v>14</v>
      </c>
      <c r="S231" s="32">
        <v>0.06</v>
      </c>
    </row>
    <row r="232" spans="2:19" ht="39.75" customHeight="1">
      <c r="B232" s="119" t="s">
        <v>151</v>
      </c>
      <c r="C232" s="43"/>
      <c r="D232" s="43">
        <v>167</v>
      </c>
      <c r="E232" s="43">
        <v>100</v>
      </c>
      <c r="F232" s="43"/>
      <c r="G232" s="60"/>
      <c r="H232" s="60"/>
      <c r="I232" s="43"/>
      <c r="J232" s="45">
        <v>158</v>
      </c>
      <c r="K232" s="45">
        <f>J232*D232/1000</f>
        <v>26.386</v>
      </c>
      <c r="L232" s="120"/>
      <c r="M232" s="43"/>
      <c r="N232" s="60"/>
      <c r="O232" s="60"/>
      <c r="P232" s="121"/>
      <c r="Q232" s="122"/>
      <c r="R232" s="60"/>
      <c r="S232" s="43"/>
    </row>
    <row r="233" spans="2:19" s="35" customFormat="1" ht="68.25" customHeight="1">
      <c r="B233" s="98" t="s">
        <v>419</v>
      </c>
      <c r="C233" s="559" t="s">
        <v>420</v>
      </c>
      <c r="D233" s="560"/>
      <c r="E233" s="34"/>
      <c r="F233" s="42">
        <v>6.5</v>
      </c>
      <c r="G233" s="42">
        <v>9.7</v>
      </c>
      <c r="H233" s="74">
        <v>29.2</v>
      </c>
      <c r="I233" s="78">
        <v>247</v>
      </c>
      <c r="J233" s="42"/>
      <c r="K233" s="42"/>
      <c r="L233" s="42">
        <v>6.6</v>
      </c>
      <c r="M233" s="42">
        <v>0.01</v>
      </c>
      <c r="N233" s="78">
        <v>0</v>
      </c>
      <c r="O233" s="42">
        <v>0.4</v>
      </c>
      <c r="P233" s="74">
        <v>50</v>
      </c>
      <c r="Q233" s="78">
        <v>93</v>
      </c>
      <c r="R233" s="74">
        <v>33.3</v>
      </c>
      <c r="S233" s="42">
        <v>0.5</v>
      </c>
    </row>
    <row r="234" spans="2:19" s="20" customFormat="1" ht="27" customHeight="1">
      <c r="B234" s="89" t="s">
        <v>60</v>
      </c>
      <c r="C234" s="23"/>
      <c r="D234" s="84">
        <v>44</v>
      </c>
      <c r="E234" s="40">
        <v>32</v>
      </c>
      <c r="F234" s="24"/>
      <c r="G234" s="24"/>
      <c r="H234" s="24"/>
      <c r="I234" s="24"/>
      <c r="J234" s="24"/>
      <c r="K234" s="24"/>
      <c r="L234" s="24"/>
      <c r="M234" s="24"/>
      <c r="N234" s="79"/>
      <c r="O234" s="24"/>
      <c r="P234" s="36"/>
      <c r="Q234" s="79"/>
      <c r="R234" s="24"/>
      <c r="S234" s="24"/>
    </row>
    <row r="235" spans="2:19" s="20" customFormat="1" ht="37.5" customHeight="1">
      <c r="B235" s="110" t="s">
        <v>20</v>
      </c>
      <c r="C235" s="23"/>
      <c r="D235" s="84">
        <v>32</v>
      </c>
      <c r="E235" s="40">
        <v>32</v>
      </c>
      <c r="F235" s="24"/>
      <c r="G235" s="24"/>
      <c r="H235" s="24"/>
      <c r="I235" s="24"/>
      <c r="J235" s="24"/>
      <c r="K235" s="24"/>
      <c r="L235" s="24"/>
      <c r="M235" s="24"/>
      <c r="N235" s="79"/>
      <c r="O235" s="24"/>
      <c r="P235" s="36"/>
      <c r="Q235" s="79"/>
      <c r="R235" s="24"/>
      <c r="S235" s="24"/>
    </row>
    <row r="236" spans="2:19" s="20" customFormat="1" ht="27" customHeight="1">
      <c r="B236" s="89" t="s">
        <v>123</v>
      </c>
      <c r="C236" s="23"/>
      <c r="D236" s="84">
        <v>80</v>
      </c>
      <c r="E236" s="40">
        <v>64</v>
      </c>
      <c r="F236" s="24"/>
      <c r="G236" s="24"/>
      <c r="H236" s="24"/>
      <c r="I236" s="24"/>
      <c r="J236" s="24"/>
      <c r="K236" s="24"/>
      <c r="L236" s="24"/>
      <c r="M236" s="24"/>
      <c r="N236" s="79"/>
      <c r="O236" s="24"/>
      <c r="P236" s="36"/>
      <c r="Q236" s="79"/>
      <c r="R236" s="24"/>
      <c r="S236" s="24"/>
    </row>
    <row r="237" spans="2:19" s="20" customFormat="1" ht="27" customHeight="1">
      <c r="B237" s="89" t="s">
        <v>117</v>
      </c>
      <c r="C237" s="23"/>
      <c r="D237" s="84">
        <v>85</v>
      </c>
      <c r="E237" s="40">
        <v>64</v>
      </c>
      <c r="F237" s="24"/>
      <c r="G237" s="24"/>
      <c r="H237" s="24"/>
      <c r="I237" s="24"/>
      <c r="J237" s="24"/>
      <c r="K237" s="24"/>
      <c r="L237" s="24"/>
      <c r="M237" s="24"/>
      <c r="N237" s="79"/>
      <c r="O237" s="24"/>
      <c r="P237" s="36"/>
      <c r="Q237" s="79"/>
      <c r="R237" s="24"/>
      <c r="S237" s="24"/>
    </row>
    <row r="238" spans="2:19" s="20" customFormat="1" ht="27" customHeight="1">
      <c r="B238" s="89" t="s">
        <v>410</v>
      </c>
      <c r="C238" s="23"/>
      <c r="D238" s="84">
        <v>57</v>
      </c>
      <c r="E238" s="40">
        <v>43</v>
      </c>
      <c r="F238" s="24"/>
      <c r="G238" s="24"/>
      <c r="H238" s="24"/>
      <c r="I238" s="24"/>
      <c r="J238" s="24"/>
      <c r="K238" s="24"/>
      <c r="L238" s="24"/>
      <c r="M238" s="24"/>
      <c r="N238" s="79"/>
      <c r="O238" s="24"/>
      <c r="P238" s="36"/>
      <c r="Q238" s="79"/>
      <c r="R238" s="24"/>
      <c r="S238" s="24"/>
    </row>
    <row r="239" spans="2:19" s="20" customFormat="1" ht="27" customHeight="1">
      <c r="B239" s="89" t="s">
        <v>411</v>
      </c>
      <c r="C239" s="23"/>
      <c r="D239" s="84">
        <v>62</v>
      </c>
      <c r="E239" s="40">
        <v>43</v>
      </c>
      <c r="F239" s="24"/>
      <c r="G239" s="24"/>
      <c r="H239" s="24"/>
      <c r="I239" s="24"/>
      <c r="J239" s="24"/>
      <c r="K239" s="24"/>
      <c r="L239" s="24"/>
      <c r="M239" s="24"/>
      <c r="N239" s="79"/>
      <c r="O239" s="24"/>
      <c r="P239" s="36"/>
      <c r="Q239" s="79"/>
      <c r="R239" s="24"/>
      <c r="S239" s="24"/>
    </row>
    <row r="240" spans="2:19" s="20" customFormat="1" ht="27" customHeight="1">
      <c r="B240" s="89" t="s">
        <v>381</v>
      </c>
      <c r="C240" s="23"/>
      <c r="D240" s="84">
        <v>65</v>
      </c>
      <c r="E240" s="40">
        <v>43</v>
      </c>
      <c r="F240" s="24"/>
      <c r="G240" s="24"/>
      <c r="H240" s="24"/>
      <c r="I240" s="24"/>
      <c r="J240" s="24"/>
      <c r="K240" s="24"/>
      <c r="L240" s="24"/>
      <c r="M240" s="24"/>
      <c r="N240" s="79"/>
      <c r="O240" s="24"/>
      <c r="P240" s="36"/>
      <c r="Q240" s="79"/>
      <c r="R240" s="24"/>
      <c r="S240" s="24"/>
    </row>
    <row r="241" spans="2:19" s="20" customFormat="1" ht="27" customHeight="1">
      <c r="B241" s="89" t="s">
        <v>412</v>
      </c>
      <c r="C241" s="23"/>
      <c r="D241" s="84">
        <v>71</v>
      </c>
      <c r="E241" s="40">
        <v>43</v>
      </c>
      <c r="F241" s="24"/>
      <c r="G241" s="24"/>
      <c r="H241" s="24"/>
      <c r="I241" s="24"/>
      <c r="J241" s="24"/>
      <c r="K241" s="24"/>
      <c r="L241" s="24"/>
      <c r="M241" s="24"/>
      <c r="N241" s="79"/>
      <c r="O241" s="24"/>
      <c r="P241" s="36"/>
      <c r="Q241" s="79"/>
      <c r="R241" s="24"/>
      <c r="S241" s="24"/>
    </row>
    <row r="242" spans="2:19" s="20" customFormat="1" ht="27" customHeight="1">
      <c r="B242" s="89" t="s">
        <v>69</v>
      </c>
      <c r="C242" s="23"/>
      <c r="D242" s="84">
        <v>12.5</v>
      </c>
      <c r="E242" s="40">
        <v>10</v>
      </c>
      <c r="F242" s="24"/>
      <c r="G242" s="24"/>
      <c r="H242" s="24"/>
      <c r="I242" s="24"/>
      <c r="J242" s="24"/>
      <c r="K242" s="24"/>
      <c r="L242" s="24"/>
      <c r="M242" s="24"/>
      <c r="N242" s="79"/>
      <c r="O242" s="24"/>
      <c r="P242" s="36"/>
      <c r="Q242" s="79"/>
      <c r="R242" s="24"/>
      <c r="S242" s="24"/>
    </row>
    <row r="243" spans="2:19" s="20" customFormat="1" ht="27" customHeight="1">
      <c r="B243" s="89" t="s">
        <v>117</v>
      </c>
      <c r="C243" s="23"/>
      <c r="D243" s="84">
        <v>13</v>
      </c>
      <c r="E243" s="40">
        <v>10</v>
      </c>
      <c r="F243" s="24"/>
      <c r="G243" s="24"/>
      <c r="H243" s="24"/>
      <c r="I243" s="24"/>
      <c r="J243" s="24"/>
      <c r="K243" s="24"/>
      <c r="L243" s="24"/>
      <c r="M243" s="24"/>
      <c r="N243" s="79"/>
      <c r="O243" s="24"/>
      <c r="P243" s="36"/>
      <c r="Q243" s="79"/>
      <c r="R243" s="24"/>
      <c r="S243" s="24"/>
    </row>
    <row r="244" spans="2:19" s="20" customFormat="1" ht="27.75" customHeight="1">
      <c r="B244" s="89" t="s">
        <v>64</v>
      </c>
      <c r="C244" s="23"/>
      <c r="D244" s="84">
        <v>15</v>
      </c>
      <c r="E244" s="40">
        <v>12.5</v>
      </c>
      <c r="F244" s="24"/>
      <c r="G244" s="24"/>
      <c r="H244" s="24"/>
      <c r="I244" s="24"/>
      <c r="J244" s="24"/>
      <c r="K244" s="24"/>
      <c r="L244" s="24"/>
      <c r="M244" s="24"/>
      <c r="N244" s="79"/>
      <c r="O244" s="24"/>
      <c r="P244" s="36"/>
      <c r="Q244" s="79"/>
      <c r="R244" s="24"/>
      <c r="S244" s="24"/>
    </row>
    <row r="245" spans="2:19" s="20" customFormat="1" ht="73.5" customHeight="1">
      <c r="B245" s="110" t="s">
        <v>11</v>
      </c>
      <c r="C245" s="23"/>
      <c r="D245" s="84">
        <v>3</v>
      </c>
      <c r="E245" s="40">
        <v>3</v>
      </c>
      <c r="F245" s="24"/>
      <c r="G245" s="24"/>
      <c r="H245" s="24"/>
      <c r="I245" s="24"/>
      <c r="J245" s="24"/>
      <c r="K245" s="24"/>
      <c r="L245" s="24"/>
      <c r="M245" s="24"/>
      <c r="N245" s="79"/>
      <c r="O245" s="24"/>
      <c r="P245" s="36"/>
      <c r="Q245" s="79"/>
      <c r="R245" s="24"/>
      <c r="S245" s="24"/>
    </row>
    <row r="246" spans="2:19" s="20" customFormat="1" ht="81.75" customHeight="1">
      <c r="B246" s="110" t="s">
        <v>31</v>
      </c>
      <c r="C246" s="23"/>
      <c r="D246" s="84">
        <v>1.2</v>
      </c>
      <c r="E246" s="40">
        <v>1.2</v>
      </c>
      <c r="F246" s="24"/>
      <c r="G246" s="24"/>
      <c r="H246" s="24"/>
      <c r="I246" s="24"/>
      <c r="J246" s="24"/>
      <c r="K246" s="24"/>
      <c r="L246" s="24"/>
      <c r="M246" s="24"/>
      <c r="N246" s="79"/>
      <c r="O246" s="24"/>
      <c r="P246" s="36"/>
      <c r="Q246" s="79"/>
      <c r="R246" s="24"/>
      <c r="S246" s="24"/>
    </row>
    <row r="247" spans="2:19" s="20" customFormat="1" ht="31.5" customHeight="1">
      <c r="B247" s="110" t="s">
        <v>106</v>
      </c>
      <c r="C247" s="23"/>
      <c r="D247" s="84">
        <v>5</v>
      </c>
      <c r="E247" s="40">
        <v>5</v>
      </c>
      <c r="F247" s="24"/>
      <c r="G247" s="24"/>
      <c r="H247" s="24"/>
      <c r="I247" s="24"/>
      <c r="J247" s="24"/>
      <c r="K247" s="24"/>
      <c r="L247" s="24"/>
      <c r="M247" s="24"/>
      <c r="N247" s="79"/>
      <c r="O247" s="24"/>
      <c r="P247" s="36"/>
      <c r="Q247" s="79"/>
      <c r="R247" s="24"/>
      <c r="S247" s="24"/>
    </row>
    <row r="248" spans="2:19" s="20" customFormat="1" ht="25.5" customHeight="1">
      <c r="B248" s="110" t="s">
        <v>66</v>
      </c>
      <c r="C248" s="23"/>
      <c r="D248" s="84">
        <v>5</v>
      </c>
      <c r="E248" s="40">
        <v>5</v>
      </c>
      <c r="F248" s="24"/>
      <c r="G248" s="24"/>
      <c r="H248" s="24"/>
      <c r="I248" s="24"/>
      <c r="J248" s="24"/>
      <c r="K248" s="24"/>
      <c r="L248" s="24"/>
      <c r="M248" s="24"/>
      <c r="N248" s="79"/>
      <c r="O248" s="24"/>
      <c r="P248" s="36"/>
      <c r="Q248" s="79"/>
      <c r="R248" s="24"/>
      <c r="S248" s="24"/>
    </row>
    <row r="249" spans="2:19" s="20" customFormat="1" ht="19.5" customHeight="1">
      <c r="B249" s="110" t="s">
        <v>421</v>
      </c>
      <c r="C249" s="23"/>
      <c r="D249" s="84">
        <v>190</v>
      </c>
      <c r="E249" s="40">
        <v>190</v>
      </c>
      <c r="F249" s="24"/>
      <c r="G249" s="24"/>
      <c r="H249" s="24"/>
      <c r="I249" s="24"/>
      <c r="J249" s="24"/>
      <c r="K249" s="24"/>
      <c r="L249" s="24"/>
      <c r="M249" s="24"/>
      <c r="N249" s="79"/>
      <c r="O249" s="24"/>
      <c r="P249" s="36"/>
      <c r="Q249" s="79"/>
      <c r="R249" s="24"/>
      <c r="S249" s="24"/>
    </row>
    <row r="250" spans="2:19" s="20" customFormat="1" ht="24.75" customHeight="1">
      <c r="B250" s="89" t="s">
        <v>15</v>
      </c>
      <c r="C250" s="23"/>
      <c r="D250" s="84">
        <v>1</v>
      </c>
      <c r="E250" s="40">
        <v>1</v>
      </c>
      <c r="F250" s="24"/>
      <c r="G250" s="24"/>
      <c r="H250" s="24"/>
      <c r="I250" s="24"/>
      <c r="J250" s="24"/>
      <c r="K250" s="24"/>
      <c r="L250" s="24"/>
      <c r="M250" s="24"/>
      <c r="N250" s="79"/>
      <c r="O250" s="24"/>
      <c r="P250" s="36"/>
      <c r="Q250" s="79"/>
      <c r="R250" s="24"/>
      <c r="S250" s="24"/>
    </row>
    <row r="251" spans="2:19" s="5" customFormat="1" ht="33" customHeight="1">
      <c r="B251" s="97" t="s">
        <v>29</v>
      </c>
      <c r="C251" s="32">
        <v>100</v>
      </c>
      <c r="D251" s="32"/>
      <c r="E251" s="32"/>
      <c r="F251" s="32">
        <v>16.15</v>
      </c>
      <c r="G251" s="33">
        <v>14.6</v>
      </c>
      <c r="H251" s="33">
        <v>4.4</v>
      </c>
      <c r="I251" s="32">
        <v>180</v>
      </c>
      <c r="J251" s="91"/>
      <c r="K251" s="91">
        <f>SUM(K252:K264)</f>
        <v>50.086822000000005</v>
      </c>
      <c r="L251" s="42">
        <v>2</v>
      </c>
      <c r="M251" s="32">
        <v>0.1</v>
      </c>
      <c r="N251" s="33">
        <v>49.6</v>
      </c>
      <c r="O251" s="33">
        <v>5.7</v>
      </c>
      <c r="P251" s="42">
        <v>20</v>
      </c>
      <c r="Q251" s="33">
        <v>175</v>
      </c>
      <c r="R251" s="33">
        <v>24.98</v>
      </c>
      <c r="S251" s="32">
        <v>0.6</v>
      </c>
    </row>
    <row r="252" spans="2:19" ht="27" customHeight="1">
      <c r="B252" s="123" t="s">
        <v>30</v>
      </c>
      <c r="C252" s="43"/>
      <c r="D252" s="43">
        <v>170</v>
      </c>
      <c r="E252" s="43">
        <v>120</v>
      </c>
      <c r="F252" s="43"/>
      <c r="G252" s="60"/>
      <c r="H252" s="60"/>
      <c r="I252" s="43"/>
      <c r="J252" s="45">
        <v>288</v>
      </c>
      <c r="K252" s="45">
        <f>J252*D252/1000</f>
        <v>48.96</v>
      </c>
      <c r="L252" s="120"/>
      <c r="M252" s="43"/>
      <c r="N252" s="60"/>
      <c r="O252" s="60"/>
      <c r="P252" s="120"/>
      <c r="Q252" s="60"/>
      <c r="R252" s="60"/>
      <c r="S252" s="43"/>
    </row>
    <row r="253" spans="2:19" ht="27" customHeight="1">
      <c r="B253" s="123" t="s">
        <v>191</v>
      </c>
      <c r="C253" s="43"/>
      <c r="D253" s="43">
        <v>170</v>
      </c>
      <c r="E253" s="43">
        <v>120</v>
      </c>
      <c r="F253" s="43"/>
      <c r="G253" s="60"/>
      <c r="H253" s="60"/>
      <c r="I253" s="43"/>
      <c r="J253" s="45"/>
      <c r="K253" s="45">
        <f aca="true" t="shared" si="11" ref="K253:K264">J253*D253/1000</f>
        <v>0</v>
      </c>
      <c r="L253" s="120"/>
      <c r="M253" s="43"/>
      <c r="N253" s="60"/>
      <c r="O253" s="60"/>
      <c r="P253" s="120"/>
      <c r="Q253" s="60"/>
      <c r="R253" s="60"/>
      <c r="S253" s="43"/>
    </row>
    <row r="254" spans="2:19" ht="27" customHeight="1">
      <c r="B254" s="123" t="s">
        <v>192</v>
      </c>
      <c r="C254" s="43"/>
      <c r="D254" s="43">
        <v>160</v>
      </c>
      <c r="E254" s="43">
        <v>120</v>
      </c>
      <c r="F254" s="43"/>
      <c r="G254" s="60"/>
      <c r="H254" s="60"/>
      <c r="I254" s="43"/>
      <c r="J254" s="45"/>
      <c r="K254" s="45">
        <f t="shared" si="11"/>
        <v>0</v>
      </c>
      <c r="L254" s="120"/>
      <c r="M254" s="43"/>
      <c r="N254" s="60"/>
      <c r="O254" s="60"/>
      <c r="P254" s="120"/>
      <c r="Q254" s="60"/>
      <c r="R254" s="60"/>
      <c r="S254" s="43"/>
    </row>
    <row r="255" spans="2:19" ht="27" customHeight="1">
      <c r="B255" s="123" t="s">
        <v>193</v>
      </c>
      <c r="C255" s="43"/>
      <c r="D255" s="43">
        <v>160</v>
      </c>
      <c r="E255" s="43">
        <v>120</v>
      </c>
      <c r="F255" s="43"/>
      <c r="G255" s="60"/>
      <c r="H255" s="60"/>
      <c r="I255" s="43"/>
      <c r="J255" s="45"/>
      <c r="K255" s="45">
        <f t="shared" si="11"/>
        <v>0</v>
      </c>
      <c r="L255" s="120"/>
      <c r="M255" s="43"/>
      <c r="N255" s="60"/>
      <c r="O255" s="60"/>
      <c r="P255" s="120"/>
      <c r="Q255" s="60"/>
      <c r="R255" s="60"/>
      <c r="S255" s="43"/>
    </row>
    <row r="256" spans="2:19" ht="27" customHeight="1">
      <c r="B256" s="123" t="s">
        <v>167</v>
      </c>
      <c r="C256" s="43"/>
      <c r="D256" s="43">
        <v>207</v>
      </c>
      <c r="E256" s="43">
        <v>120</v>
      </c>
      <c r="F256" s="43"/>
      <c r="G256" s="60"/>
      <c r="H256" s="60"/>
      <c r="I256" s="43"/>
      <c r="J256" s="45"/>
      <c r="K256" s="45">
        <f t="shared" si="11"/>
        <v>0</v>
      </c>
      <c r="L256" s="120"/>
      <c r="M256" s="43"/>
      <c r="N256" s="60"/>
      <c r="O256" s="60"/>
      <c r="P256" s="120"/>
      <c r="Q256" s="60"/>
      <c r="R256" s="60"/>
      <c r="S256" s="43"/>
    </row>
    <row r="257" spans="2:19" ht="27" customHeight="1">
      <c r="B257" s="123" t="s">
        <v>194</v>
      </c>
      <c r="C257" s="43"/>
      <c r="D257" s="43">
        <v>207</v>
      </c>
      <c r="E257" s="43">
        <v>120</v>
      </c>
      <c r="F257" s="43"/>
      <c r="G257" s="60"/>
      <c r="H257" s="60"/>
      <c r="I257" s="43"/>
      <c r="J257" s="45"/>
      <c r="K257" s="45">
        <f t="shared" si="11"/>
        <v>0</v>
      </c>
      <c r="L257" s="120"/>
      <c r="M257" s="43"/>
      <c r="N257" s="60"/>
      <c r="O257" s="60"/>
      <c r="P257" s="120"/>
      <c r="Q257" s="60"/>
      <c r="R257" s="60"/>
      <c r="S257" s="43"/>
    </row>
    <row r="258" spans="2:19" ht="27" customHeight="1">
      <c r="B258" s="123" t="s">
        <v>57</v>
      </c>
      <c r="C258" s="43"/>
      <c r="D258" s="43">
        <v>126</v>
      </c>
      <c r="E258" s="43">
        <v>120</v>
      </c>
      <c r="F258" s="43"/>
      <c r="G258" s="60"/>
      <c r="H258" s="60"/>
      <c r="I258" s="43"/>
      <c r="J258" s="45"/>
      <c r="K258" s="45">
        <f t="shared" si="11"/>
        <v>0</v>
      </c>
      <c r="L258" s="120"/>
      <c r="M258" s="43"/>
      <c r="N258" s="60"/>
      <c r="O258" s="60"/>
      <c r="P258" s="120"/>
      <c r="Q258" s="60"/>
      <c r="R258" s="60"/>
      <c r="S258" s="43"/>
    </row>
    <row r="259" spans="2:19" ht="27" customHeight="1">
      <c r="B259" s="123" t="s">
        <v>190</v>
      </c>
      <c r="C259" s="43"/>
      <c r="D259" s="43">
        <v>126</v>
      </c>
      <c r="E259" s="43">
        <v>120</v>
      </c>
      <c r="F259" s="43"/>
      <c r="G259" s="60"/>
      <c r="H259" s="60"/>
      <c r="I259" s="43"/>
      <c r="J259" s="45"/>
      <c r="K259" s="45">
        <f t="shared" si="11"/>
        <v>0</v>
      </c>
      <c r="L259" s="120"/>
      <c r="M259" s="43"/>
      <c r="N259" s="60"/>
      <c r="O259" s="60"/>
      <c r="P259" s="120"/>
      <c r="Q259" s="60"/>
      <c r="R259" s="60"/>
      <c r="S259" s="43"/>
    </row>
    <row r="260" spans="2:19" ht="27" customHeight="1">
      <c r="B260" s="123" t="s">
        <v>168</v>
      </c>
      <c r="C260" s="43"/>
      <c r="D260" s="43">
        <v>162</v>
      </c>
      <c r="E260" s="43">
        <v>120</v>
      </c>
      <c r="F260" s="43"/>
      <c r="G260" s="60"/>
      <c r="H260" s="60"/>
      <c r="I260" s="43"/>
      <c r="J260" s="45"/>
      <c r="K260" s="45">
        <f t="shared" si="11"/>
        <v>0</v>
      </c>
      <c r="L260" s="120"/>
      <c r="M260" s="43"/>
      <c r="N260" s="60"/>
      <c r="O260" s="60"/>
      <c r="P260" s="120"/>
      <c r="Q260" s="60"/>
      <c r="R260" s="60"/>
      <c r="S260" s="43"/>
    </row>
    <row r="261" spans="2:19" ht="27" customHeight="1">
      <c r="B261" s="123" t="s">
        <v>195</v>
      </c>
      <c r="C261" s="43"/>
      <c r="D261" s="43">
        <v>142</v>
      </c>
      <c r="E261" s="43">
        <v>120</v>
      </c>
      <c r="F261" s="43"/>
      <c r="G261" s="60"/>
      <c r="H261" s="60"/>
      <c r="I261" s="43"/>
      <c r="J261" s="45"/>
      <c r="K261" s="45">
        <f t="shared" si="11"/>
        <v>0</v>
      </c>
      <c r="L261" s="120"/>
      <c r="M261" s="43"/>
      <c r="N261" s="60"/>
      <c r="O261" s="60"/>
      <c r="P261" s="120"/>
      <c r="Q261" s="60"/>
      <c r="R261" s="60"/>
      <c r="S261" s="43"/>
    </row>
    <row r="262" spans="2:19" ht="27" customHeight="1">
      <c r="B262" s="123" t="s">
        <v>65</v>
      </c>
      <c r="C262" s="43"/>
      <c r="D262" s="43">
        <v>5.8</v>
      </c>
      <c r="E262" s="43">
        <v>5.8</v>
      </c>
      <c r="F262" s="43"/>
      <c r="G262" s="60"/>
      <c r="H262" s="60"/>
      <c r="I262" s="43"/>
      <c r="J262" s="45">
        <v>39.19</v>
      </c>
      <c r="K262" s="45">
        <f t="shared" si="11"/>
        <v>0.227302</v>
      </c>
      <c r="L262" s="120"/>
      <c r="M262" s="43"/>
      <c r="N262" s="60"/>
      <c r="O262" s="60"/>
      <c r="P262" s="120"/>
      <c r="Q262" s="60"/>
      <c r="R262" s="60"/>
      <c r="S262" s="43"/>
    </row>
    <row r="263" spans="2:19" ht="27" customHeight="1">
      <c r="B263" s="123" t="s">
        <v>66</v>
      </c>
      <c r="C263" s="43"/>
      <c r="D263" s="43">
        <v>5</v>
      </c>
      <c r="E263" s="43">
        <v>5</v>
      </c>
      <c r="F263" s="43"/>
      <c r="G263" s="60"/>
      <c r="H263" s="60"/>
      <c r="I263" s="43"/>
      <c r="J263" s="45">
        <v>178</v>
      </c>
      <c r="K263" s="45">
        <f t="shared" si="11"/>
        <v>0.89</v>
      </c>
      <c r="L263" s="120"/>
      <c r="M263" s="43"/>
      <c r="N263" s="60"/>
      <c r="O263" s="60"/>
      <c r="P263" s="120"/>
      <c r="Q263" s="60"/>
      <c r="R263" s="60"/>
      <c r="S263" s="43"/>
    </row>
    <row r="264" spans="2:19" ht="27" customHeight="1">
      <c r="B264" s="123" t="s">
        <v>15</v>
      </c>
      <c r="C264" s="43"/>
      <c r="D264" s="43">
        <v>0.8</v>
      </c>
      <c r="E264" s="43">
        <v>0.8</v>
      </c>
      <c r="F264" s="43"/>
      <c r="G264" s="60"/>
      <c r="H264" s="60"/>
      <c r="I264" s="43"/>
      <c r="J264" s="45">
        <v>11.9</v>
      </c>
      <c r="K264" s="45">
        <f t="shared" si="11"/>
        <v>0.00952</v>
      </c>
      <c r="L264" s="120"/>
      <c r="M264" s="43"/>
      <c r="N264" s="60"/>
      <c r="O264" s="60"/>
      <c r="P264" s="120"/>
      <c r="Q264" s="60"/>
      <c r="R264" s="60"/>
      <c r="S264" s="43"/>
    </row>
    <row r="265" spans="2:19" s="9" customFormat="1" ht="30" customHeight="1">
      <c r="B265" s="85" t="s">
        <v>169</v>
      </c>
      <c r="C265" s="32">
        <v>100</v>
      </c>
      <c r="D265" s="26"/>
      <c r="E265" s="26"/>
      <c r="F265" s="33">
        <v>13.3</v>
      </c>
      <c r="G265" s="32">
        <v>11.5</v>
      </c>
      <c r="H265" s="32">
        <v>8</v>
      </c>
      <c r="I265" s="32">
        <v>189</v>
      </c>
      <c r="J265" s="32"/>
      <c r="K265" s="33"/>
      <c r="L265" s="33">
        <v>0.15</v>
      </c>
      <c r="M265" s="32">
        <v>0.1</v>
      </c>
      <c r="N265" s="33">
        <v>0.04</v>
      </c>
      <c r="O265" s="32">
        <v>2.3</v>
      </c>
      <c r="P265" s="33">
        <v>33.25</v>
      </c>
      <c r="Q265" s="69">
        <v>174</v>
      </c>
      <c r="R265" s="33">
        <v>23.3</v>
      </c>
      <c r="S265" s="32">
        <v>0.5</v>
      </c>
    </row>
    <row r="266" spans="2:19" s="20" customFormat="1" ht="32.25" customHeight="1">
      <c r="B266" s="101" t="s">
        <v>30</v>
      </c>
      <c r="C266" s="28"/>
      <c r="D266" s="28">
        <v>122</v>
      </c>
      <c r="E266" s="28">
        <v>86</v>
      </c>
      <c r="F266" s="39"/>
      <c r="G266" s="28"/>
      <c r="H266" s="28"/>
      <c r="I266" s="28"/>
      <c r="J266" s="28"/>
      <c r="K266" s="39"/>
      <c r="L266" s="39"/>
      <c r="M266" s="28"/>
      <c r="N266" s="39"/>
      <c r="O266" s="28"/>
      <c r="P266" s="39"/>
      <c r="Q266" s="39"/>
      <c r="R266" s="39"/>
      <c r="S266" s="28"/>
    </row>
    <row r="267" spans="2:19" s="20" customFormat="1" ht="32.25" customHeight="1">
      <c r="B267" s="101" t="s">
        <v>191</v>
      </c>
      <c r="C267" s="28"/>
      <c r="D267" s="28">
        <v>122</v>
      </c>
      <c r="E267" s="28">
        <v>86</v>
      </c>
      <c r="F267" s="39"/>
      <c r="G267" s="28"/>
      <c r="H267" s="28"/>
      <c r="I267" s="28"/>
      <c r="J267" s="28"/>
      <c r="K267" s="39"/>
      <c r="L267" s="39"/>
      <c r="M267" s="28"/>
      <c r="N267" s="39"/>
      <c r="O267" s="28"/>
      <c r="P267" s="39"/>
      <c r="Q267" s="39"/>
      <c r="R267" s="39"/>
      <c r="S267" s="28"/>
    </row>
    <row r="268" spans="2:19" s="20" customFormat="1" ht="32.25" customHeight="1">
      <c r="B268" s="101" t="s">
        <v>192</v>
      </c>
      <c r="C268" s="28"/>
      <c r="D268" s="28">
        <v>115</v>
      </c>
      <c r="E268" s="28">
        <v>86</v>
      </c>
      <c r="F268" s="39"/>
      <c r="G268" s="28"/>
      <c r="H268" s="28"/>
      <c r="I268" s="28"/>
      <c r="J268" s="28"/>
      <c r="K268" s="39"/>
      <c r="L268" s="39"/>
      <c r="M268" s="28"/>
      <c r="N268" s="39"/>
      <c r="O268" s="28"/>
      <c r="P268" s="39"/>
      <c r="Q268" s="39"/>
      <c r="R268" s="39"/>
      <c r="S268" s="28"/>
    </row>
    <row r="269" spans="2:19" s="20" customFormat="1" ht="32.25" customHeight="1">
      <c r="B269" s="101" t="s">
        <v>193</v>
      </c>
      <c r="C269" s="28"/>
      <c r="D269" s="28">
        <v>115</v>
      </c>
      <c r="E269" s="28">
        <v>86</v>
      </c>
      <c r="F269" s="39"/>
      <c r="G269" s="28"/>
      <c r="H269" s="28"/>
      <c r="I269" s="28"/>
      <c r="J269" s="28"/>
      <c r="K269" s="39"/>
      <c r="L269" s="39"/>
      <c r="M269" s="28"/>
      <c r="N269" s="39"/>
      <c r="O269" s="28"/>
      <c r="P269" s="39"/>
      <c r="Q269" s="39"/>
      <c r="R269" s="39"/>
      <c r="S269" s="28"/>
    </row>
    <row r="270" spans="2:19" s="20" customFormat="1" ht="32.25" customHeight="1">
      <c r="B270" s="101" t="s">
        <v>167</v>
      </c>
      <c r="C270" s="28"/>
      <c r="D270" s="28">
        <v>147</v>
      </c>
      <c r="E270" s="28">
        <v>86</v>
      </c>
      <c r="F270" s="39"/>
      <c r="G270" s="28"/>
      <c r="H270" s="28"/>
      <c r="I270" s="28"/>
      <c r="J270" s="28"/>
      <c r="K270" s="39"/>
      <c r="L270" s="39"/>
      <c r="M270" s="28"/>
      <c r="N270" s="39"/>
      <c r="O270" s="28"/>
      <c r="P270" s="39"/>
      <c r="Q270" s="39"/>
      <c r="R270" s="39"/>
      <c r="S270" s="28"/>
    </row>
    <row r="271" spans="2:19" s="20" customFormat="1" ht="51.75" customHeight="1">
      <c r="B271" s="101" t="s">
        <v>194</v>
      </c>
      <c r="C271" s="28"/>
      <c r="D271" s="28">
        <v>147</v>
      </c>
      <c r="E271" s="28">
        <v>86</v>
      </c>
      <c r="F271" s="39"/>
      <c r="G271" s="28"/>
      <c r="H271" s="28"/>
      <c r="I271" s="28"/>
      <c r="J271" s="28"/>
      <c r="K271" s="39"/>
      <c r="L271" s="39"/>
      <c r="M271" s="28"/>
      <c r="N271" s="39"/>
      <c r="O271" s="28"/>
      <c r="P271" s="39"/>
      <c r="Q271" s="39"/>
      <c r="R271" s="39"/>
      <c r="S271" s="28"/>
    </row>
    <row r="272" spans="2:19" s="20" customFormat="1" ht="32.25" customHeight="1">
      <c r="B272" s="101" t="s">
        <v>57</v>
      </c>
      <c r="C272" s="28"/>
      <c r="D272" s="28">
        <v>91</v>
      </c>
      <c r="E272" s="28">
        <v>86</v>
      </c>
      <c r="F272" s="39"/>
      <c r="G272" s="28"/>
      <c r="H272" s="28"/>
      <c r="I272" s="28"/>
      <c r="J272" s="28"/>
      <c r="K272" s="39"/>
      <c r="L272" s="39"/>
      <c r="M272" s="28"/>
      <c r="N272" s="39"/>
      <c r="O272" s="28"/>
      <c r="P272" s="39"/>
      <c r="Q272" s="39"/>
      <c r="R272" s="39"/>
      <c r="S272" s="28"/>
    </row>
    <row r="273" spans="2:19" s="20" customFormat="1" ht="32.25" customHeight="1">
      <c r="B273" s="101" t="s">
        <v>190</v>
      </c>
      <c r="C273" s="28"/>
      <c r="D273" s="28">
        <v>91</v>
      </c>
      <c r="E273" s="28">
        <v>86</v>
      </c>
      <c r="F273" s="39"/>
      <c r="G273" s="28"/>
      <c r="H273" s="28"/>
      <c r="I273" s="28"/>
      <c r="J273" s="28"/>
      <c r="K273" s="39"/>
      <c r="L273" s="39"/>
      <c r="M273" s="28"/>
      <c r="N273" s="39"/>
      <c r="O273" s="28"/>
      <c r="P273" s="39"/>
      <c r="Q273" s="39"/>
      <c r="R273" s="39"/>
      <c r="S273" s="28"/>
    </row>
    <row r="274" spans="2:19" s="20" customFormat="1" ht="32.25" customHeight="1">
      <c r="B274" s="101" t="s">
        <v>168</v>
      </c>
      <c r="C274" s="28"/>
      <c r="D274" s="28">
        <v>116</v>
      </c>
      <c r="E274" s="28">
        <v>86</v>
      </c>
      <c r="F274" s="39"/>
      <c r="G274" s="28"/>
      <c r="H274" s="28"/>
      <c r="I274" s="28"/>
      <c r="J274" s="28"/>
      <c r="K274" s="39"/>
      <c r="L274" s="39"/>
      <c r="M274" s="28"/>
      <c r="N274" s="39"/>
      <c r="O274" s="28"/>
      <c r="P274" s="39"/>
      <c r="Q274" s="39"/>
      <c r="R274" s="39"/>
      <c r="S274" s="28"/>
    </row>
    <row r="275" spans="2:19" s="20" customFormat="1" ht="32.25" customHeight="1">
      <c r="B275" s="101" t="s">
        <v>195</v>
      </c>
      <c r="C275" s="28"/>
      <c r="D275" s="28">
        <v>102</v>
      </c>
      <c r="E275" s="28">
        <v>86</v>
      </c>
      <c r="F275" s="39"/>
      <c r="G275" s="28"/>
      <c r="H275" s="28"/>
      <c r="I275" s="28"/>
      <c r="J275" s="28"/>
      <c r="K275" s="39"/>
      <c r="L275" s="39"/>
      <c r="M275" s="28"/>
      <c r="N275" s="39"/>
      <c r="O275" s="28"/>
      <c r="P275" s="39"/>
      <c r="Q275" s="39"/>
      <c r="R275" s="39"/>
      <c r="S275" s="28"/>
    </row>
    <row r="276" spans="2:19" s="20" customFormat="1" ht="22.5" customHeight="1">
      <c r="B276" s="101" t="s">
        <v>65</v>
      </c>
      <c r="C276" s="28"/>
      <c r="D276" s="28">
        <v>6</v>
      </c>
      <c r="E276" s="28">
        <v>6</v>
      </c>
      <c r="F276" s="39"/>
      <c r="G276" s="28"/>
      <c r="H276" s="28"/>
      <c r="I276" s="28"/>
      <c r="J276" s="28"/>
      <c r="K276" s="39"/>
      <c r="L276" s="39"/>
      <c r="M276" s="28"/>
      <c r="N276" s="39"/>
      <c r="O276" s="28"/>
      <c r="P276" s="39"/>
      <c r="Q276" s="39"/>
      <c r="R276" s="39"/>
      <c r="S276" s="28"/>
    </row>
    <row r="277" spans="2:19" ht="30" customHeight="1">
      <c r="B277" s="123" t="s">
        <v>104</v>
      </c>
      <c r="C277" s="43"/>
      <c r="D277" s="43">
        <v>28</v>
      </c>
      <c r="E277" s="43">
        <v>28</v>
      </c>
      <c r="F277" s="43"/>
      <c r="G277" s="60"/>
      <c r="H277" s="60"/>
      <c r="I277" s="43"/>
      <c r="J277" s="45"/>
      <c r="K277" s="39"/>
      <c r="L277" s="120"/>
      <c r="M277" s="43"/>
      <c r="N277" s="60"/>
      <c r="O277" s="60"/>
      <c r="P277" s="120"/>
      <c r="Q277" s="60"/>
      <c r="R277" s="60"/>
      <c r="S277" s="43"/>
    </row>
    <row r="278" spans="2:19" ht="30" customHeight="1">
      <c r="B278" s="119" t="s">
        <v>98</v>
      </c>
      <c r="C278" s="43"/>
      <c r="D278" s="43">
        <v>7.1</v>
      </c>
      <c r="E278" s="43">
        <v>7.1</v>
      </c>
      <c r="F278" s="43"/>
      <c r="G278" s="60"/>
      <c r="H278" s="60"/>
      <c r="I278" s="43"/>
      <c r="J278" s="45"/>
      <c r="K278" s="39"/>
      <c r="L278" s="120"/>
      <c r="M278" s="43"/>
      <c r="N278" s="60"/>
      <c r="O278" s="60"/>
      <c r="P278" s="120"/>
      <c r="Q278" s="60"/>
      <c r="R278" s="60"/>
      <c r="S278" s="43"/>
    </row>
    <row r="279" spans="2:19" ht="30" customHeight="1">
      <c r="B279" s="123" t="s">
        <v>67</v>
      </c>
      <c r="C279" s="43"/>
      <c r="D279" s="43">
        <v>5</v>
      </c>
      <c r="E279" s="43">
        <v>5</v>
      </c>
      <c r="F279" s="43"/>
      <c r="G279" s="60"/>
      <c r="H279" s="60"/>
      <c r="I279" s="43"/>
      <c r="J279" s="45"/>
      <c r="K279" s="39"/>
      <c r="L279" s="120"/>
      <c r="M279" s="43"/>
      <c r="N279" s="60"/>
      <c r="O279" s="60"/>
      <c r="P279" s="120"/>
      <c r="Q279" s="60"/>
      <c r="R279" s="60"/>
      <c r="S279" s="43"/>
    </row>
    <row r="280" spans="2:19" ht="30" customHeight="1">
      <c r="B280" s="119" t="s">
        <v>66</v>
      </c>
      <c r="C280" s="43"/>
      <c r="D280" s="43">
        <v>3</v>
      </c>
      <c r="E280" s="43">
        <v>3</v>
      </c>
      <c r="F280" s="43"/>
      <c r="G280" s="60"/>
      <c r="H280" s="60"/>
      <c r="I280" s="43"/>
      <c r="J280" s="45"/>
      <c r="K280" s="39"/>
      <c r="L280" s="120"/>
      <c r="M280" s="43"/>
      <c r="N280" s="60"/>
      <c r="O280" s="60"/>
      <c r="P280" s="120"/>
      <c r="Q280" s="60"/>
      <c r="R280" s="60"/>
      <c r="S280" s="43"/>
    </row>
    <row r="281" spans="2:19" ht="30" customHeight="1">
      <c r="B281" s="123" t="s">
        <v>15</v>
      </c>
      <c r="C281" s="43"/>
      <c r="D281" s="43">
        <v>0.8</v>
      </c>
      <c r="E281" s="43">
        <v>0.8</v>
      </c>
      <c r="F281" s="43"/>
      <c r="G281" s="60"/>
      <c r="H281" s="60"/>
      <c r="I281" s="43"/>
      <c r="J281" s="45"/>
      <c r="K281" s="39"/>
      <c r="L281" s="120"/>
      <c r="M281" s="43"/>
      <c r="N281" s="60"/>
      <c r="O281" s="60"/>
      <c r="P281" s="120"/>
      <c r="Q281" s="60"/>
      <c r="R281" s="60"/>
      <c r="S281" s="43"/>
    </row>
    <row r="282" spans="2:205" s="12" customFormat="1" ht="38.25" customHeight="1">
      <c r="B282" s="90" t="s">
        <v>251</v>
      </c>
      <c r="C282" s="26">
        <v>180</v>
      </c>
      <c r="D282" s="26"/>
      <c r="E282" s="26"/>
      <c r="F282" s="26">
        <v>4.3</v>
      </c>
      <c r="G282" s="26">
        <v>5.2</v>
      </c>
      <c r="H282" s="26">
        <v>45.7</v>
      </c>
      <c r="I282" s="26">
        <v>239</v>
      </c>
      <c r="J282" s="26"/>
      <c r="K282" s="26">
        <f>SUM(K283:K286)</f>
        <v>8.898</v>
      </c>
      <c r="L282" s="23">
        <v>0</v>
      </c>
      <c r="M282" s="26">
        <v>0.02</v>
      </c>
      <c r="N282" s="26">
        <v>0</v>
      </c>
      <c r="O282" s="26">
        <v>0.36</v>
      </c>
      <c r="P282" s="23">
        <v>141</v>
      </c>
      <c r="Q282" s="26">
        <v>402</v>
      </c>
      <c r="R282" s="26">
        <v>86</v>
      </c>
      <c r="S282" s="26">
        <v>4.9</v>
      </c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</row>
    <row r="283" spans="2:205" s="37" customFormat="1" ht="23.25" customHeight="1">
      <c r="B283" s="138" t="s">
        <v>112</v>
      </c>
      <c r="C283" s="26"/>
      <c r="D283" s="28">
        <v>63</v>
      </c>
      <c r="E283" s="28">
        <v>63</v>
      </c>
      <c r="F283" s="29"/>
      <c r="G283" s="29"/>
      <c r="H283" s="29"/>
      <c r="I283" s="29"/>
      <c r="J283" s="29">
        <v>79.2</v>
      </c>
      <c r="K283" s="29">
        <f>J283*D283/1000</f>
        <v>4.9896</v>
      </c>
      <c r="L283" s="29"/>
      <c r="M283" s="29"/>
      <c r="N283" s="29"/>
      <c r="O283" s="29"/>
      <c r="P283" s="29"/>
      <c r="Q283" s="29"/>
      <c r="R283" s="29"/>
      <c r="S283" s="29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</row>
    <row r="284" spans="2:205" s="37" customFormat="1" ht="24" customHeight="1">
      <c r="B284" s="138" t="s">
        <v>63</v>
      </c>
      <c r="C284" s="26"/>
      <c r="D284" s="28">
        <v>132</v>
      </c>
      <c r="E284" s="28">
        <v>132</v>
      </c>
      <c r="F284" s="29"/>
      <c r="G284" s="29"/>
      <c r="H284" s="29"/>
      <c r="I284" s="29"/>
      <c r="J284" s="29"/>
      <c r="K284" s="29">
        <f>J284*D284/1000</f>
        <v>0</v>
      </c>
      <c r="L284" s="29"/>
      <c r="M284" s="29"/>
      <c r="N284" s="29"/>
      <c r="O284" s="29"/>
      <c r="P284" s="29"/>
      <c r="Q284" s="29"/>
      <c r="R284" s="29"/>
      <c r="S284" s="29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</row>
    <row r="285" spans="2:205" s="37" customFormat="1" ht="33.75" customHeight="1">
      <c r="B285" s="138" t="s">
        <v>67</v>
      </c>
      <c r="C285" s="26"/>
      <c r="D285" s="28">
        <v>6</v>
      </c>
      <c r="E285" s="28">
        <v>6</v>
      </c>
      <c r="F285" s="29"/>
      <c r="G285" s="29"/>
      <c r="H285" s="29"/>
      <c r="I285" s="29"/>
      <c r="J285" s="29">
        <v>650</v>
      </c>
      <c r="K285" s="29">
        <f>J285*D285/1000</f>
        <v>3.9</v>
      </c>
      <c r="L285" s="29"/>
      <c r="M285" s="29"/>
      <c r="N285" s="29"/>
      <c r="O285" s="29"/>
      <c r="P285" s="29"/>
      <c r="Q285" s="29"/>
      <c r="R285" s="29"/>
      <c r="S285" s="29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</row>
    <row r="286" spans="2:205" s="37" customFormat="1" ht="24" customHeight="1">
      <c r="B286" s="99" t="s">
        <v>18</v>
      </c>
      <c r="C286" s="26"/>
      <c r="D286" s="28">
        <v>0.7</v>
      </c>
      <c r="E286" s="28">
        <v>0.7</v>
      </c>
      <c r="F286" s="29"/>
      <c r="G286" s="29"/>
      <c r="H286" s="29"/>
      <c r="I286" s="29"/>
      <c r="J286" s="29">
        <v>12</v>
      </c>
      <c r="K286" s="29">
        <f>J286*D286/1000</f>
        <v>0.008399999999999998</v>
      </c>
      <c r="L286" s="29"/>
      <c r="M286" s="29"/>
      <c r="N286" s="29"/>
      <c r="O286" s="29"/>
      <c r="P286" s="29"/>
      <c r="Q286" s="29"/>
      <c r="R286" s="29"/>
      <c r="S286" s="29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</row>
    <row r="287" spans="2:205" s="17" customFormat="1" ht="36" customHeight="1">
      <c r="B287" s="108" t="s">
        <v>304</v>
      </c>
      <c r="C287" s="26">
        <v>200</v>
      </c>
      <c r="D287" s="26"/>
      <c r="E287" s="26"/>
      <c r="F287" s="26">
        <v>0.35</v>
      </c>
      <c r="G287" s="26">
        <v>0.11</v>
      </c>
      <c r="H287" s="26">
        <v>27.93</v>
      </c>
      <c r="I287" s="26">
        <v>99</v>
      </c>
      <c r="J287" s="26"/>
      <c r="K287" s="27"/>
      <c r="L287" s="23">
        <v>0.45</v>
      </c>
      <c r="M287" s="26">
        <v>0.004</v>
      </c>
      <c r="N287" s="24">
        <v>0</v>
      </c>
      <c r="O287" s="27">
        <v>1.6</v>
      </c>
      <c r="P287" s="23">
        <v>20.32</v>
      </c>
      <c r="Q287" s="26">
        <v>12.46</v>
      </c>
      <c r="R287" s="26">
        <v>20.3</v>
      </c>
      <c r="S287" s="26">
        <v>0.45</v>
      </c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</row>
    <row r="288" spans="2:205" s="37" customFormat="1" ht="27" customHeight="1">
      <c r="B288" s="99" t="s">
        <v>105</v>
      </c>
      <c r="C288" s="26"/>
      <c r="D288" s="28">
        <v>25</v>
      </c>
      <c r="E288" s="28">
        <v>25</v>
      </c>
      <c r="F288" s="29"/>
      <c r="G288" s="29"/>
      <c r="H288" s="29"/>
      <c r="I288" s="29"/>
      <c r="J288" s="28"/>
      <c r="K288" s="39"/>
      <c r="L288" s="29"/>
      <c r="M288" s="29"/>
      <c r="N288" s="29"/>
      <c r="O288" s="29"/>
      <c r="P288" s="29"/>
      <c r="Q288" s="29"/>
      <c r="R288" s="29"/>
      <c r="S288" s="29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</row>
    <row r="289" spans="2:205" s="37" customFormat="1" ht="27" customHeight="1">
      <c r="B289" s="99" t="s">
        <v>71</v>
      </c>
      <c r="C289" s="26"/>
      <c r="D289" s="28">
        <v>10</v>
      </c>
      <c r="E289" s="28">
        <v>10</v>
      </c>
      <c r="F289" s="29"/>
      <c r="G289" s="29"/>
      <c r="H289" s="29"/>
      <c r="I289" s="29"/>
      <c r="J289" s="28"/>
      <c r="K289" s="39"/>
      <c r="L289" s="29"/>
      <c r="M289" s="29"/>
      <c r="N289" s="29"/>
      <c r="O289" s="29"/>
      <c r="P289" s="29"/>
      <c r="Q289" s="29"/>
      <c r="R289" s="29"/>
      <c r="S289" s="29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</row>
    <row r="290" spans="2:205" s="37" customFormat="1" ht="27" customHeight="1">
      <c r="B290" s="99" t="s">
        <v>119</v>
      </c>
      <c r="C290" s="26"/>
      <c r="D290" s="28">
        <v>203</v>
      </c>
      <c r="E290" s="28">
        <v>203</v>
      </c>
      <c r="F290" s="29"/>
      <c r="G290" s="29"/>
      <c r="H290" s="29"/>
      <c r="I290" s="29"/>
      <c r="J290" s="28"/>
      <c r="K290" s="39"/>
      <c r="L290" s="29"/>
      <c r="M290" s="29"/>
      <c r="N290" s="29"/>
      <c r="O290" s="29"/>
      <c r="P290" s="29"/>
      <c r="Q290" s="29"/>
      <c r="R290" s="29"/>
      <c r="S290" s="29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</row>
    <row r="291" spans="1:205" s="37" customFormat="1" ht="27" customHeight="1">
      <c r="A291" s="297"/>
      <c r="B291" s="142" t="s">
        <v>121</v>
      </c>
      <c r="C291" s="143"/>
      <c r="D291" s="144">
        <v>0.07</v>
      </c>
      <c r="E291" s="28">
        <v>0.07</v>
      </c>
      <c r="F291" s="145"/>
      <c r="G291" s="29"/>
      <c r="H291" s="29"/>
      <c r="I291" s="146"/>
      <c r="J291" s="28"/>
      <c r="K291" s="39"/>
      <c r="L291" s="29"/>
      <c r="M291" s="146"/>
      <c r="N291" s="29"/>
      <c r="O291" s="29"/>
      <c r="P291" s="29"/>
      <c r="Q291" s="29"/>
      <c r="R291" s="146"/>
      <c r="S291" s="29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</row>
    <row r="292" spans="2:19" s="35" customFormat="1" ht="31.5">
      <c r="B292" s="87" t="s">
        <v>250</v>
      </c>
      <c r="C292" s="53">
        <v>40</v>
      </c>
      <c r="D292" s="53"/>
      <c r="E292" s="53"/>
      <c r="F292" s="54">
        <v>3.16</v>
      </c>
      <c r="G292" s="54">
        <v>0.4</v>
      </c>
      <c r="H292" s="54">
        <v>19.4</v>
      </c>
      <c r="I292" s="55">
        <v>95</v>
      </c>
      <c r="J292" s="55">
        <v>58</v>
      </c>
      <c r="K292" s="32">
        <f>J292*C292/1000</f>
        <v>2.32</v>
      </c>
      <c r="L292" s="42">
        <v>0</v>
      </c>
      <c r="M292" s="32">
        <v>0.05</v>
      </c>
      <c r="N292" s="78">
        <v>0</v>
      </c>
      <c r="O292" s="32">
        <v>0.5</v>
      </c>
      <c r="P292" s="74">
        <v>9.2</v>
      </c>
      <c r="Q292" s="47">
        <v>35.7</v>
      </c>
      <c r="R292" s="55">
        <v>13.2</v>
      </c>
      <c r="S292" s="32">
        <v>0.8</v>
      </c>
    </row>
    <row r="293" spans="2:19" s="44" customFormat="1" ht="34.5" customHeight="1">
      <c r="B293" s="88" t="s">
        <v>59</v>
      </c>
      <c r="C293" s="32">
        <v>20</v>
      </c>
      <c r="D293" s="43"/>
      <c r="E293" s="43"/>
      <c r="F293" s="32">
        <v>1.4</v>
      </c>
      <c r="G293" s="32">
        <v>0.24</v>
      </c>
      <c r="H293" s="32">
        <v>7.8</v>
      </c>
      <c r="I293" s="69">
        <v>40</v>
      </c>
      <c r="J293" s="32">
        <v>57</v>
      </c>
      <c r="K293" s="32">
        <f>J293*C293/1000</f>
        <v>1.14</v>
      </c>
      <c r="L293" s="42">
        <v>0</v>
      </c>
      <c r="M293" s="32">
        <v>0.04</v>
      </c>
      <c r="N293" s="78">
        <v>0</v>
      </c>
      <c r="O293" s="32">
        <v>0.28</v>
      </c>
      <c r="P293" s="74">
        <v>5.8</v>
      </c>
      <c r="Q293" s="47">
        <v>30</v>
      </c>
      <c r="R293" s="33">
        <v>9.4</v>
      </c>
      <c r="S293" s="32">
        <v>0.78</v>
      </c>
    </row>
    <row r="294" spans="1:20" s="5" customFormat="1" ht="41.25" customHeight="1">
      <c r="A294" s="501" t="s">
        <v>386</v>
      </c>
      <c r="B294" s="502"/>
      <c r="C294" s="503">
        <v>915</v>
      </c>
      <c r="D294" s="503"/>
      <c r="E294" s="504"/>
      <c r="F294" s="551">
        <f>SUM(F224+F233+F251+F282+F287+F292+F293)</f>
        <v>33.559999999999995</v>
      </c>
      <c r="G294" s="551">
        <f aca="true" t="shared" si="12" ref="G294:S294">SUM(G224+G233+G251+G282+G287+G292+G293)</f>
        <v>35.25</v>
      </c>
      <c r="H294" s="551">
        <f t="shared" si="12"/>
        <v>145.93000000000004</v>
      </c>
      <c r="I294" s="551">
        <f t="shared" si="12"/>
        <v>991</v>
      </c>
      <c r="J294" s="551">
        <f t="shared" si="12"/>
        <v>115</v>
      </c>
      <c r="K294" s="551">
        <f t="shared" si="12"/>
        <v>87.62197199999999</v>
      </c>
      <c r="L294" s="551">
        <f t="shared" si="12"/>
        <v>28.849999999999998</v>
      </c>
      <c r="M294" s="551">
        <f t="shared" si="12"/>
        <v>0.254</v>
      </c>
      <c r="N294" s="551">
        <f t="shared" si="12"/>
        <v>49.6</v>
      </c>
      <c r="O294" s="551">
        <f t="shared" si="12"/>
        <v>14.139999999999999</v>
      </c>
      <c r="P294" s="551">
        <f t="shared" si="12"/>
        <v>298.32</v>
      </c>
      <c r="Q294" s="551">
        <f t="shared" si="12"/>
        <v>782.1600000000001</v>
      </c>
      <c r="R294" s="551">
        <f t="shared" si="12"/>
        <v>203.18</v>
      </c>
      <c r="S294" s="551">
        <f t="shared" si="12"/>
        <v>8.1</v>
      </c>
      <c r="T294" s="506"/>
    </row>
    <row r="295" spans="1:20" s="8" customFormat="1" ht="34.5" customHeight="1">
      <c r="A295" s="507" t="s">
        <v>240</v>
      </c>
      <c r="B295" s="508"/>
      <c r="C295" s="509" t="s">
        <v>509</v>
      </c>
      <c r="D295" s="510"/>
      <c r="E295" s="510"/>
      <c r="F295" s="553">
        <f>SUM(F294+F222)</f>
        <v>54.959999999999994</v>
      </c>
      <c r="G295" s="553">
        <f aca="true" t="shared" si="13" ref="G295:S295">SUM(G294+G222)</f>
        <v>56.82</v>
      </c>
      <c r="H295" s="553">
        <f t="shared" si="13"/>
        <v>248.16000000000003</v>
      </c>
      <c r="I295" s="553">
        <f t="shared" si="13"/>
        <v>1680</v>
      </c>
      <c r="J295" s="553">
        <f t="shared" si="13"/>
        <v>115</v>
      </c>
      <c r="K295" s="553">
        <f t="shared" si="13"/>
        <v>87.62197199999999</v>
      </c>
      <c r="L295" s="553">
        <f t="shared" si="13"/>
        <v>35.5</v>
      </c>
      <c r="M295" s="553">
        <f t="shared" si="13"/>
        <v>0.6440000000000001</v>
      </c>
      <c r="N295" s="553">
        <f t="shared" si="13"/>
        <v>261.6</v>
      </c>
      <c r="O295" s="553">
        <f t="shared" si="13"/>
        <v>15.509999999999998</v>
      </c>
      <c r="P295" s="553">
        <f t="shared" si="13"/>
        <v>1175.32</v>
      </c>
      <c r="Q295" s="553">
        <f t="shared" si="13"/>
        <v>1570.96</v>
      </c>
      <c r="R295" s="553">
        <f t="shared" si="13"/>
        <v>299.18</v>
      </c>
      <c r="S295" s="553">
        <f t="shared" si="13"/>
        <v>31.200000000000003</v>
      </c>
      <c r="T295" s="298"/>
    </row>
    <row r="296" spans="1:20" ht="16.5" customHeight="1">
      <c r="A296" s="281"/>
      <c r="B296" s="277"/>
      <c r="C296" s="278"/>
      <c r="D296" s="279"/>
      <c r="E296" s="279"/>
      <c r="F296" s="279"/>
      <c r="G296" s="279"/>
      <c r="H296" s="279"/>
      <c r="I296" s="280"/>
      <c r="J296" s="281"/>
      <c r="K296" s="281"/>
      <c r="L296" s="282" t="s">
        <v>81</v>
      </c>
      <c r="M296" s="283"/>
      <c r="N296" s="283"/>
      <c r="O296" s="283"/>
      <c r="P296" s="283"/>
      <c r="Q296" s="283"/>
      <c r="R296" s="283"/>
      <c r="S296" s="284"/>
      <c r="T296" s="253"/>
    </row>
    <row r="297" spans="1:20" ht="19.5" customHeight="1">
      <c r="A297" s="622" t="s">
        <v>235</v>
      </c>
      <c r="B297" s="624" t="s">
        <v>72</v>
      </c>
      <c r="C297" s="285"/>
      <c r="D297" s="286"/>
      <c r="E297" s="287"/>
      <c r="F297" s="626" t="s">
        <v>236</v>
      </c>
      <c r="G297" s="627"/>
      <c r="H297" s="628"/>
      <c r="I297" s="629" t="s">
        <v>78</v>
      </c>
      <c r="J297" s="288"/>
      <c r="K297" s="288"/>
      <c r="L297" s="619" t="s">
        <v>82</v>
      </c>
      <c r="M297" s="620"/>
      <c r="N297" s="620"/>
      <c r="O297" s="620"/>
      <c r="P297" s="620" t="s">
        <v>83</v>
      </c>
      <c r="Q297" s="620"/>
      <c r="R297" s="620"/>
      <c r="S297" s="621"/>
      <c r="T297" s="253"/>
    </row>
    <row r="298" spans="1:20" ht="22.5" customHeight="1">
      <c r="A298" s="623"/>
      <c r="B298" s="625"/>
      <c r="C298" s="289" t="s">
        <v>237</v>
      </c>
      <c r="D298" s="290" t="s">
        <v>73</v>
      </c>
      <c r="E298" s="290" t="s">
        <v>74</v>
      </c>
      <c r="F298" s="291" t="s">
        <v>75</v>
      </c>
      <c r="G298" s="291" t="s">
        <v>76</v>
      </c>
      <c r="H298" s="292" t="s">
        <v>77</v>
      </c>
      <c r="I298" s="630"/>
      <c r="J298" s="293" t="s">
        <v>79</v>
      </c>
      <c r="K298" s="294" t="s">
        <v>80</v>
      </c>
      <c r="L298" s="295" t="s">
        <v>84</v>
      </c>
      <c r="M298" s="295" t="s">
        <v>85</v>
      </c>
      <c r="N298" s="295" t="s">
        <v>86</v>
      </c>
      <c r="O298" s="295" t="s">
        <v>87</v>
      </c>
      <c r="P298" s="295" t="s">
        <v>88</v>
      </c>
      <c r="Q298" s="295" t="s">
        <v>89</v>
      </c>
      <c r="R298" s="295" t="s">
        <v>90</v>
      </c>
      <c r="S298" s="296" t="s">
        <v>91</v>
      </c>
      <c r="T298" s="254"/>
    </row>
    <row r="299" spans="1:20" ht="27.75" customHeight="1">
      <c r="A299" s="263" t="s">
        <v>243</v>
      </c>
      <c r="B299" s="264"/>
      <c r="C299" s="265"/>
      <c r="D299" s="266"/>
      <c r="E299" s="263"/>
      <c r="F299" s="267"/>
      <c r="G299" s="268"/>
      <c r="H299" s="268"/>
      <c r="I299" s="268"/>
      <c r="J299" s="325"/>
      <c r="K299" s="326"/>
      <c r="L299" s="273"/>
      <c r="M299" s="273"/>
      <c r="N299" s="273"/>
      <c r="O299" s="273"/>
      <c r="P299" s="273"/>
      <c r="Q299" s="273"/>
      <c r="R299" s="273"/>
      <c r="S299" s="274"/>
      <c r="T299" s="254"/>
    </row>
    <row r="300" spans="1:20" s="8" customFormat="1" ht="66.75" customHeight="1">
      <c r="A300" s="276" t="s">
        <v>360</v>
      </c>
      <c r="B300" s="457"/>
      <c r="C300" s="276"/>
      <c r="D300" s="458"/>
      <c r="E300" s="459"/>
      <c r="F300" s="460"/>
      <c r="G300" s="460"/>
      <c r="H300" s="460"/>
      <c r="I300" s="460"/>
      <c r="J300" s="461"/>
      <c r="K300" s="461" t="e">
        <f>SUM(#REF!+#REF!+#REF!+#REF!+#REF!+#REF!)</f>
        <v>#REF!</v>
      </c>
      <c r="L300" s="461"/>
      <c r="M300" s="461"/>
      <c r="N300" s="461"/>
      <c r="O300" s="461"/>
      <c r="P300" s="461"/>
      <c r="Q300" s="461"/>
      <c r="R300" s="461"/>
      <c r="S300" s="461"/>
      <c r="T300" s="298"/>
    </row>
    <row r="301" spans="2:19" s="8" customFormat="1" ht="54" customHeight="1">
      <c r="B301" s="538" t="s">
        <v>425</v>
      </c>
      <c r="C301" s="561" t="s">
        <v>426</v>
      </c>
      <c r="D301" s="327"/>
      <c r="E301" s="482"/>
      <c r="F301" s="391">
        <v>6.55</v>
      </c>
      <c r="G301" s="483">
        <v>5.6</v>
      </c>
      <c r="H301" s="483">
        <v>17.15</v>
      </c>
      <c r="I301" s="485">
        <v>174</v>
      </c>
      <c r="J301" s="483"/>
      <c r="K301" s="483"/>
      <c r="L301" s="483">
        <v>0.14</v>
      </c>
      <c r="M301" s="483">
        <v>0.05</v>
      </c>
      <c r="N301" s="483">
        <v>48</v>
      </c>
      <c r="O301" s="483">
        <v>0.5</v>
      </c>
      <c r="P301" s="483">
        <v>206.9</v>
      </c>
      <c r="Q301" s="484">
        <v>146.8</v>
      </c>
      <c r="R301" s="483">
        <v>20.9</v>
      </c>
      <c r="S301" s="483">
        <v>0.74</v>
      </c>
    </row>
    <row r="302" spans="2:19" s="10" customFormat="1" ht="32.25" customHeight="1">
      <c r="B302" s="467" t="s">
        <v>427</v>
      </c>
      <c r="C302" s="468"/>
      <c r="D302" s="353">
        <v>30</v>
      </c>
      <c r="E302" s="469">
        <v>30</v>
      </c>
      <c r="F302" s="393"/>
      <c r="G302" s="470"/>
      <c r="H302" s="470"/>
      <c r="I302" s="470"/>
      <c r="J302" s="470"/>
      <c r="K302" s="470"/>
      <c r="L302" s="470"/>
      <c r="M302" s="470"/>
      <c r="N302" s="470"/>
      <c r="O302" s="470"/>
      <c r="P302" s="470"/>
      <c r="Q302" s="471"/>
      <c r="R302" s="470"/>
      <c r="S302" s="470"/>
    </row>
    <row r="303" spans="2:19" s="10" customFormat="1" ht="31.5" customHeight="1">
      <c r="B303" s="473" t="s">
        <v>398</v>
      </c>
      <c r="C303" s="468"/>
      <c r="D303" s="353">
        <v>21</v>
      </c>
      <c r="E303" s="469">
        <v>20</v>
      </c>
      <c r="F303" s="393"/>
      <c r="G303" s="470"/>
      <c r="H303" s="470"/>
      <c r="I303" s="470"/>
      <c r="J303" s="470"/>
      <c r="K303" s="470"/>
      <c r="L303" s="470"/>
      <c r="M303" s="470"/>
      <c r="N303" s="470"/>
      <c r="O303" s="470"/>
      <c r="P303" s="470"/>
      <c r="Q303" s="471"/>
      <c r="R303" s="470"/>
      <c r="S303" s="470"/>
    </row>
    <row r="304" spans="2:19" s="10" customFormat="1" ht="41.25" customHeight="1">
      <c r="B304" s="473" t="s">
        <v>428</v>
      </c>
      <c r="C304" s="468"/>
      <c r="D304" s="353">
        <v>22</v>
      </c>
      <c r="E304" s="469">
        <v>20</v>
      </c>
      <c r="F304" s="393"/>
      <c r="G304" s="470"/>
      <c r="H304" s="470"/>
      <c r="I304" s="470"/>
      <c r="J304" s="470"/>
      <c r="K304" s="470"/>
      <c r="L304" s="470"/>
      <c r="M304" s="470"/>
      <c r="N304" s="470"/>
      <c r="O304" s="470"/>
      <c r="P304" s="470"/>
      <c r="Q304" s="471"/>
      <c r="R304" s="470"/>
      <c r="S304" s="470"/>
    </row>
    <row r="305" spans="2:19" s="35" customFormat="1" ht="45" customHeight="1">
      <c r="B305" s="98" t="s">
        <v>429</v>
      </c>
      <c r="C305" s="462" t="s">
        <v>376</v>
      </c>
      <c r="D305" s="34"/>
      <c r="E305" s="463"/>
      <c r="F305" s="42">
        <v>7.7</v>
      </c>
      <c r="G305" s="464">
        <v>10.1</v>
      </c>
      <c r="H305" s="464">
        <v>33.4</v>
      </c>
      <c r="I305" s="465">
        <v>262</v>
      </c>
      <c r="J305" s="464"/>
      <c r="K305" s="464"/>
      <c r="L305" s="464">
        <v>0.55</v>
      </c>
      <c r="M305" s="464">
        <v>0.22</v>
      </c>
      <c r="N305" s="465">
        <v>50</v>
      </c>
      <c r="O305" s="464">
        <v>0.66</v>
      </c>
      <c r="P305" s="466">
        <v>151.4</v>
      </c>
      <c r="Q305" s="465">
        <v>199</v>
      </c>
      <c r="R305" s="466">
        <v>56.2</v>
      </c>
      <c r="S305" s="464">
        <v>1.3</v>
      </c>
    </row>
    <row r="306" spans="2:19" s="10" customFormat="1" ht="29.25" customHeight="1">
      <c r="B306" s="467" t="s">
        <v>430</v>
      </c>
      <c r="C306" s="468"/>
      <c r="D306" s="353">
        <v>34</v>
      </c>
      <c r="E306" s="469">
        <v>34</v>
      </c>
      <c r="F306" s="393"/>
      <c r="G306" s="470"/>
      <c r="H306" s="470"/>
      <c r="I306" s="470"/>
      <c r="J306" s="470"/>
      <c r="K306" s="470"/>
      <c r="L306" s="470"/>
      <c r="M306" s="470"/>
      <c r="N306" s="471"/>
      <c r="O306" s="470"/>
      <c r="P306" s="472"/>
      <c r="Q306" s="471"/>
      <c r="R306" s="470"/>
      <c r="S306" s="470"/>
    </row>
    <row r="307" spans="2:19" s="10" customFormat="1" ht="29.25" customHeight="1">
      <c r="B307" s="467" t="s">
        <v>98</v>
      </c>
      <c r="C307" s="468"/>
      <c r="D307" s="353">
        <v>110</v>
      </c>
      <c r="E307" s="469">
        <v>110</v>
      </c>
      <c r="F307" s="393"/>
      <c r="G307" s="470"/>
      <c r="H307" s="470"/>
      <c r="I307" s="470"/>
      <c r="J307" s="470"/>
      <c r="K307" s="470"/>
      <c r="L307" s="470"/>
      <c r="M307" s="470"/>
      <c r="N307" s="471"/>
      <c r="O307" s="470"/>
      <c r="P307" s="472"/>
      <c r="Q307" s="471"/>
      <c r="R307" s="470"/>
      <c r="S307" s="470"/>
    </row>
    <row r="308" spans="2:19" s="10" customFormat="1" ht="29.25" customHeight="1">
      <c r="B308" s="467" t="s">
        <v>63</v>
      </c>
      <c r="C308" s="468"/>
      <c r="D308" s="353">
        <v>80</v>
      </c>
      <c r="E308" s="469">
        <v>80</v>
      </c>
      <c r="F308" s="393"/>
      <c r="G308" s="470"/>
      <c r="H308" s="470"/>
      <c r="I308" s="470"/>
      <c r="J308" s="470"/>
      <c r="K308" s="470"/>
      <c r="L308" s="470"/>
      <c r="M308" s="470"/>
      <c r="N308" s="471"/>
      <c r="O308" s="470"/>
      <c r="P308" s="472"/>
      <c r="Q308" s="471"/>
      <c r="R308" s="470"/>
      <c r="S308" s="470"/>
    </row>
    <row r="309" spans="2:19" s="10" customFormat="1" ht="29.25" customHeight="1">
      <c r="B309" s="467" t="s">
        <v>71</v>
      </c>
      <c r="C309" s="468"/>
      <c r="D309" s="353">
        <v>4.5</v>
      </c>
      <c r="E309" s="469">
        <v>4.5</v>
      </c>
      <c r="F309" s="393"/>
      <c r="G309" s="470"/>
      <c r="H309" s="470"/>
      <c r="I309" s="470"/>
      <c r="J309" s="470"/>
      <c r="K309" s="470"/>
      <c r="L309" s="470"/>
      <c r="M309" s="470"/>
      <c r="N309" s="471"/>
      <c r="O309" s="470"/>
      <c r="P309" s="472"/>
      <c r="Q309" s="471"/>
      <c r="R309" s="470"/>
      <c r="S309" s="470"/>
    </row>
    <row r="310" spans="2:19" s="10" customFormat="1" ht="29.25" customHeight="1">
      <c r="B310" s="467" t="s">
        <v>15</v>
      </c>
      <c r="C310" s="468"/>
      <c r="D310" s="353">
        <v>0.5</v>
      </c>
      <c r="E310" s="469">
        <v>0.5</v>
      </c>
      <c r="F310" s="393"/>
      <c r="G310" s="470"/>
      <c r="H310" s="470"/>
      <c r="I310" s="470"/>
      <c r="J310" s="470"/>
      <c r="K310" s="470"/>
      <c r="L310" s="470"/>
      <c r="M310" s="470"/>
      <c r="N310" s="471"/>
      <c r="O310" s="470"/>
      <c r="P310" s="472"/>
      <c r="Q310" s="471"/>
      <c r="R310" s="470"/>
      <c r="S310" s="470"/>
    </row>
    <row r="311" spans="2:19" s="10" customFormat="1" ht="29.25" customHeight="1">
      <c r="B311" s="473" t="s">
        <v>67</v>
      </c>
      <c r="C311" s="468"/>
      <c r="D311" s="353">
        <v>5</v>
      </c>
      <c r="E311" s="469">
        <v>5</v>
      </c>
      <c r="F311" s="393"/>
      <c r="G311" s="470"/>
      <c r="H311" s="470"/>
      <c r="I311" s="470"/>
      <c r="J311" s="470"/>
      <c r="K311" s="470"/>
      <c r="L311" s="470"/>
      <c r="M311" s="470"/>
      <c r="N311" s="471"/>
      <c r="O311" s="470"/>
      <c r="P311" s="472"/>
      <c r="Q311" s="471"/>
      <c r="R311" s="470"/>
      <c r="S311" s="470"/>
    </row>
    <row r="312" spans="2:19" s="35" customFormat="1" ht="54" customHeight="1">
      <c r="B312" s="98" t="s">
        <v>431</v>
      </c>
      <c r="C312" s="462" t="s">
        <v>376</v>
      </c>
      <c r="D312" s="34"/>
      <c r="E312" s="463"/>
      <c r="F312" s="42">
        <v>7.6</v>
      </c>
      <c r="G312" s="464">
        <v>10.3</v>
      </c>
      <c r="H312" s="464">
        <v>33.8</v>
      </c>
      <c r="I312" s="465">
        <v>257</v>
      </c>
      <c r="J312" s="464"/>
      <c r="K312" s="464"/>
      <c r="L312" s="464">
        <v>0.55</v>
      </c>
      <c r="M312" s="464">
        <v>0.22</v>
      </c>
      <c r="N312" s="465">
        <v>44</v>
      </c>
      <c r="O312" s="464">
        <v>0.66</v>
      </c>
      <c r="P312" s="466">
        <v>151.4</v>
      </c>
      <c r="Q312" s="465">
        <v>199</v>
      </c>
      <c r="R312" s="466">
        <v>26.2</v>
      </c>
      <c r="S312" s="464">
        <v>1.32</v>
      </c>
    </row>
    <row r="313" spans="2:19" s="10" customFormat="1" ht="23.25" customHeight="1">
      <c r="B313" s="467" t="s">
        <v>432</v>
      </c>
      <c r="C313" s="468"/>
      <c r="D313" s="353">
        <v>34</v>
      </c>
      <c r="E313" s="469">
        <v>34</v>
      </c>
      <c r="F313" s="393"/>
      <c r="G313" s="470"/>
      <c r="H313" s="470"/>
      <c r="I313" s="470"/>
      <c r="J313" s="470"/>
      <c r="K313" s="470"/>
      <c r="L313" s="470"/>
      <c r="M313" s="470"/>
      <c r="N313" s="471"/>
      <c r="O313" s="470"/>
      <c r="P313" s="472"/>
      <c r="Q313" s="471"/>
      <c r="R313" s="470"/>
      <c r="S313" s="470"/>
    </row>
    <row r="314" spans="2:19" s="10" customFormat="1" ht="23.25" customHeight="1">
      <c r="B314" s="467" t="s">
        <v>98</v>
      </c>
      <c r="C314" s="468"/>
      <c r="D314" s="353">
        <v>110</v>
      </c>
      <c r="E314" s="469">
        <v>110</v>
      </c>
      <c r="F314" s="393"/>
      <c r="G314" s="470"/>
      <c r="H314" s="470"/>
      <c r="I314" s="470"/>
      <c r="J314" s="470"/>
      <c r="K314" s="470"/>
      <c r="L314" s="470"/>
      <c r="M314" s="470"/>
      <c r="N314" s="471"/>
      <c r="O314" s="470"/>
      <c r="P314" s="472"/>
      <c r="Q314" s="471"/>
      <c r="R314" s="470"/>
      <c r="S314" s="470"/>
    </row>
    <row r="315" spans="2:19" s="10" customFormat="1" ht="23.25" customHeight="1">
      <c r="B315" s="467" t="s">
        <v>63</v>
      </c>
      <c r="C315" s="468"/>
      <c r="D315" s="353">
        <v>80</v>
      </c>
      <c r="E315" s="469">
        <v>80</v>
      </c>
      <c r="F315" s="393"/>
      <c r="G315" s="470"/>
      <c r="H315" s="470"/>
      <c r="I315" s="470"/>
      <c r="J315" s="470"/>
      <c r="K315" s="470"/>
      <c r="L315" s="470"/>
      <c r="M315" s="470"/>
      <c r="N315" s="471"/>
      <c r="O315" s="470"/>
      <c r="P315" s="472"/>
      <c r="Q315" s="471"/>
      <c r="R315" s="470"/>
      <c r="S315" s="470"/>
    </row>
    <row r="316" spans="2:19" s="10" customFormat="1" ht="23.25" customHeight="1">
      <c r="B316" s="467" t="s">
        <v>71</v>
      </c>
      <c r="C316" s="468"/>
      <c r="D316" s="353">
        <v>4.5</v>
      </c>
      <c r="E316" s="469">
        <v>4.5</v>
      </c>
      <c r="F316" s="393"/>
      <c r="G316" s="470"/>
      <c r="H316" s="470"/>
      <c r="I316" s="470"/>
      <c r="J316" s="470"/>
      <c r="K316" s="470"/>
      <c r="L316" s="470"/>
      <c r="M316" s="470"/>
      <c r="N316" s="471"/>
      <c r="O316" s="470"/>
      <c r="P316" s="472"/>
      <c r="Q316" s="471"/>
      <c r="R316" s="470"/>
      <c r="S316" s="470"/>
    </row>
    <row r="317" spans="2:19" s="10" customFormat="1" ht="23.25" customHeight="1">
      <c r="B317" s="467" t="s">
        <v>15</v>
      </c>
      <c r="C317" s="468"/>
      <c r="D317" s="353">
        <v>0.5</v>
      </c>
      <c r="E317" s="469">
        <v>0.5</v>
      </c>
      <c r="F317" s="393"/>
      <c r="G317" s="470"/>
      <c r="H317" s="470"/>
      <c r="I317" s="470"/>
      <c r="J317" s="470"/>
      <c r="K317" s="470"/>
      <c r="L317" s="470"/>
      <c r="M317" s="470"/>
      <c r="N317" s="471"/>
      <c r="O317" s="470"/>
      <c r="P317" s="472"/>
      <c r="Q317" s="471"/>
      <c r="R317" s="470"/>
      <c r="S317" s="470"/>
    </row>
    <row r="318" spans="2:19" s="10" customFormat="1" ht="23.25" customHeight="1">
      <c r="B318" s="473" t="s">
        <v>67</v>
      </c>
      <c r="C318" s="468"/>
      <c r="D318" s="353">
        <v>5</v>
      </c>
      <c r="E318" s="469">
        <v>5</v>
      </c>
      <c r="F318" s="393"/>
      <c r="G318" s="470"/>
      <c r="H318" s="470"/>
      <c r="I318" s="470"/>
      <c r="J318" s="470"/>
      <c r="K318" s="470"/>
      <c r="L318" s="470"/>
      <c r="M318" s="470"/>
      <c r="N318" s="471"/>
      <c r="O318" s="470"/>
      <c r="P318" s="472"/>
      <c r="Q318" s="471"/>
      <c r="R318" s="470"/>
      <c r="S318" s="470"/>
    </row>
    <row r="319" spans="2:19" s="35" customFormat="1" ht="22.5" customHeight="1">
      <c r="B319" s="87" t="s">
        <v>433</v>
      </c>
      <c r="C319" s="32" t="s">
        <v>56</v>
      </c>
      <c r="D319" s="32"/>
      <c r="E319" s="32"/>
      <c r="F319" s="32">
        <v>0.9</v>
      </c>
      <c r="G319" s="33">
        <v>1.2</v>
      </c>
      <c r="H319" s="33">
        <v>15.7</v>
      </c>
      <c r="I319" s="32">
        <v>90</v>
      </c>
      <c r="J319" s="32"/>
      <c r="K319" s="30"/>
      <c r="L319" s="34">
        <v>1.4</v>
      </c>
      <c r="M319" s="47">
        <v>0</v>
      </c>
      <c r="N319" s="78">
        <v>9</v>
      </c>
      <c r="O319" s="33">
        <v>0</v>
      </c>
      <c r="P319" s="74">
        <v>71</v>
      </c>
      <c r="Q319" s="69">
        <v>33</v>
      </c>
      <c r="R319" s="32">
        <v>7.6</v>
      </c>
      <c r="S319" s="32">
        <v>0.22</v>
      </c>
    </row>
    <row r="320" spans="2:19" ht="19.5" customHeight="1">
      <c r="B320" s="115" t="s">
        <v>108</v>
      </c>
      <c r="C320" s="32"/>
      <c r="D320" s="43">
        <v>1</v>
      </c>
      <c r="E320" s="43">
        <v>1</v>
      </c>
      <c r="F320" s="45"/>
      <c r="G320" s="45"/>
      <c r="H320" s="45"/>
      <c r="I320" s="45"/>
      <c r="J320" s="45"/>
      <c r="K320" s="29"/>
      <c r="L320" s="189"/>
      <c r="M320" s="45"/>
      <c r="N320" s="190"/>
      <c r="O320" s="45"/>
      <c r="P320" s="191"/>
      <c r="Q320" s="562"/>
      <c r="R320" s="45"/>
      <c r="S320" s="45"/>
    </row>
    <row r="321" spans="2:19" ht="19.5" customHeight="1">
      <c r="B321" s="115" t="s">
        <v>71</v>
      </c>
      <c r="C321" s="32"/>
      <c r="D321" s="43">
        <v>7</v>
      </c>
      <c r="E321" s="43">
        <v>7</v>
      </c>
      <c r="F321" s="45"/>
      <c r="G321" s="45"/>
      <c r="H321" s="45"/>
      <c r="I321" s="45"/>
      <c r="J321" s="45"/>
      <c r="K321" s="29"/>
      <c r="L321" s="45"/>
      <c r="M321" s="45"/>
      <c r="N321" s="116"/>
      <c r="O321" s="45"/>
      <c r="P321" s="117"/>
      <c r="Q321" s="562"/>
      <c r="R321" s="45"/>
      <c r="S321" s="45"/>
    </row>
    <row r="322" spans="2:19" ht="19.5" customHeight="1">
      <c r="B322" s="115" t="s">
        <v>98</v>
      </c>
      <c r="C322" s="32"/>
      <c r="D322" s="43">
        <v>50</v>
      </c>
      <c r="E322" s="43">
        <v>50</v>
      </c>
      <c r="F322" s="45"/>
      <c r="G322" s="45"/>
      <c r="H322" s="45"/>
      <c r="I322" s="45"/>
      <c r="J322" s="45"/>
      <c r="K322" s="29"/>
      <c r="L322" s="45"/>
      <c r="M322" s="45"/>
      <c r="N322" s="116"/>
      <c r="O322" s="45"/>
      <c r="P322" s="117"/>
      <c r="Q322" s="562"/>
      <c r="R322" s="45"/>
      <c r="S322" s="45"/>
    </row>
    <row r="323" spans="2:19" ht="19.5" customHeight="1">
      <c r="B323" s="115" t="s">
        <v>63</v>
      </c>
      <c r="C323" s="32"/>
      <c r="D323" s="43">
        <v>100</v>
      </c>
      <c r="E323" s="43">
        <v>100</v>
      </c>
      <c r="F323" s="45"/>
      <c r="G323" s="45"/>
      <c r="H323" s="45"/>
      <c r="I323" s="45"/>
      <c r="J323" s="45"/>
      <c r="K323" s="29"/>
      <c r="L323" s="45"/>
      <c r="M323" s="45"/>
      <c r="N323" s="116"/>
      <c r="O323" s="45"/>
      <c r="P323" s="117"/>
      <c r="Q323" s="562"/>
      <c r="R323" s="45"/>
      <c r="S323" s="45"/>
    </row>
    <row r="324" spans="2:19" s="35" customFormat="1" ht="86.25" customHeight="1">
      <c r="B324" s="85" t="s">
        <v>130</v>
      </c>
      <c r="C324" s="26">
        <v>100</v>
      </c>
      <c r="D324" s="26"/>
      <c r="E324" s="26"/>
      <c r="F324" s="26">
        <v>0.26</v>
      </c>
      <c r="G324" s="27">
        <v>0.17</v>
      </c>
      <c r="H324" s="26">
        <v>13.81</v>
      </c>
      <c r="I324" s="26">
        <v>52</v>
      </c>
      <c r="J324" s="26"/>
      <c r="K324" s="26"/>
      <c r="L324" s="27">
        <v>16</v>
      </c>
      <c r="M324" s="26">
        <v>0.02</v>
      </c>
      <c r="N324" s="52">
        <v>0</v>
      </c>
      <c r="O324" s="26">
        <v>0.17</v>
      </c>
      <c r="P324" s="31">
        <v>2.97</v>
      </c>
      <c r="Q324" s="52">
        <v>9.6</v>
      </c>
      <c r="R324" s="27">
        <v>2.08</v>
      </c>
      <c r="S324" s="26">
        <v>0.16</v>
      </c>
    </row>
    <row r="325" spans="2:19" s="35" customFormat="1" ht="31.5">
      <c r="B325" s="497" t="s">
        <v>375</v>
      </c>
      <c r="C325" s="53">
        <v>40</v>
      </c>
      <c r="D325" s="53"/>
      <c r="E325" s="53"/>
      <c r="F325" s="54">
        <v>3.16</v>
      </c>
      <c r="G325" s="32">
        <v>0.4</v>
      </c>
      <c r="H325" s="32">
        <v>19.4</v>
      </c>
      <c r="I325" s="55">
        <v>95</v>
      </c>
      <c r="J325" s="55"/>
      <c r="K325" s="32"/>
      <c r="L325" s="42">
        <v>0</v>
      </c>
      <c r="M325" s="32">
        <v>0.05</v>
      </c>
      <c r="N325" s="78">
        <v>0</v>
      </c>
      <c r="O325" s="32">
        <v>0.5</v>
      </c>
      <c r="P325" s="74">
        <v>9.2</v>
      </c>
      <c r="Q325" s="69">
        <v>35.7</v>
      </c>
      <c r="R325" s="55">
        <v>13.2</v>
      </c>
      <c r="S325" s="32">
        <v>0.8</v>
      </c>
    </row>
    <row r="326" spans="2:19" s="44" customFormat="1" ht="27.75" customHeight="1">
      <c r="B326" s="88" t="s">
        <v>59</v>
      </c>
      <c r="C326" s="32">
        <v>20</v>
      </c>
      <c r="D326" s="43"/>
      <c r="E326" s="43"/>
      <c r="F326" s="32">
        <v>1.4</v>
      </c>
      <c r="G326" s="32">
        <v>0.24</v>
      </c>
      <c r="H326" s="32">
        <v>7.8</v>
      </c>
      <c r="I326" s="69">
        <v>40</v>
      </c>
      <c r="J326" s="32"/>
      <c r="K326" s="32"/>
      <c r="L326" s="42">
        <v>0</v>
      </c>
      <c r="M326" s="32">
        <v>0.04</v>
      </c>
      <c r="N326" s="78">
        <v>0</v>
      </c>
      <c r="O326" s="32">
        <v>0.28</v>
      </c>
      <c r="P326" s="74">
        <v>5.8</v>
      </c>
      <c r="Q326" s="69">
        <v>30</v>
      </c>
      <c r="R326" s="33">
        <v>9.4</v>
      </c>
      <c r="S326" s="32">
        <v>0.78</v>
      </c>
    </row>
    <row r="327" spans="1:20" s="9" customFormat="1" ht="51" customHeight="1">
      <c r="A327" s="491" t="s">
        <v>374</v>
      </c>
      <c r="B327" s="492"/>
      <c r="C327" s="493" t="s">
        <v>510</v>
      </c>
      <c r="D327" s="492"/>
      <c r="E327" s="494"/>
      <c r="F327" s="563">
        <f>SUM(F301+F305+F319+F325+F326)</f>
        <v>19.71</v>
      </c>
      <c r="G327" s="563">
        <f aca="true" t="shared" si="14" ref="G327:S327">SUM(G301+G305+G319+G325+G326)</f>
        <v>17.539999999999996</v>
      </c>
      <c r="H327" s="563">
        <f t="shared" si="14"/>
        <v>93.45</v>
      </c>
      <c r="I327" s="495">
        <f t="shared" si="14"/>
        <v>661</v>
      </c>
      <c r="J327" s="563">
        <f t="shared" si="14"/>
        <v>0</v>
      </c>
      <c r="K327" s="563">
        <f t="shared" si="14"/>
        <v>0</v>
      </c>
      <c r="L327" s="563">
        <f t="shared" si="14"/>
        <v>2.09</v>
      </c>
      <c r="M327" s="563">
        <f t="shared" si="14"/>
        <v>0.36</v>
      </c>
      <c r="N327" s="495">
        <f t="shared" si="14"/>
        <v>107</v>
      </c>
      <c r="O327" s="563">
        <f t="shared" si="14"/>
        <v>1.9400000000000002</v>
      </c>
      <c r="P327" s="495">
        <f t="shared" si="14"/>
        <v>444.3</v>
      </c>
      <c r="Q327" s="495">
        <f t="shared" si="14"/>
        <v>444.5</v>
      </c>
      <c r="R327" s="495">
        <f t="shared" si="14"/>
        <v>107.3</v>
      </c>
      <c r="S327" s="563">
        <f t="shared" si="14"/>
        <v>3.8400000000000007</v>
      </c>
      <c r="T327" s="496"/>
    </row>
    <row r="328" spans="1:19" s="35" customFormat="1" ht="21" customHeight="1">
      <c r="A328" s="255" t="s">
        <v>377</v>
      </c>
      <c r="B328" s="275"/>
      <c r="C328" s="256"/>
      <c r="D328" s="256"/>
      <c r="E328" s="257"/>
      <c r="F328" s="71"/>
      <c r="G328" s="71"/>
      <c r="H328" s="71"/>
      <c r="I328" s="96"/>
      <c r="J328" s="71"/>
      <c r="K328" s="71"/>
      <c r="L328" s="71"/>
      <c r="M328" s="71"/>
      <c r="N328" s="71"/>
      <c r="O328" s="71"/>
      <c r="P328" s="96"/>
      <c r="Q328" s="71"/>
      <c r="R328" s="71"/>
      <c r="S328" s="71"/>
    </row>
    <row r="329" spans="2:19" s="48" customFormat="1" ht="42" customHeight="1">
      <c r="B329" s="98" t="s">
        <v>276</v>
      </c>
      <c r="C329" s="34">
        <v>100</v>
      </c>
      <c r="D329" s="93"/>
      <c r="E329" s="94"/>
      <c r="F329" s="42">
        <v>1.4</v>
      </c>
      <c r="G329" s="42">
        <v>7.4</v>
      </c>
      <c r="H329" s="42">
        <v>9.3</v>
      </c>
      <c r="I329" s="78">
        <v>86</v>
      </c>
      <c r="J329" s="42"/>
      <c r="K329" s="42">
        <f>SUM(K330:K332)</f>
        <v>25.4818</v>
      </c>
      <c r="L329" s="42">
        <v>3.8</v>
      </c>
      <c r="M329" s="42">
        <v>0.06</v>
      </c>
      <c r="N329" s="78">
        <v>2000</v>
      </c>
      <c r="O329" s="42">
        <v>0.4</v>
      </c>
      <c r="P329" s="74">
        <v>27</v>
      </c>
      <c r="Q329" s="74">
        <v>51</v>
      </c>
      <c r="R329" s="42">
        <v>34</v>
      </c>
      <c r="S329" s="42">
        <v>0.66</v>
      </c>
    </row>
    <row r="330" spans="2:19" s="20" customFormat="1" ht="35.25" customHeight="1">
      <c r="B330" s="89" t="s">
        <v>35</v>
      </c>
      <c r="C330" s="23"/>
      <c r="D330" s="84">
        <v>100</v>
      </c>
      <c r="E330" s="40">
        <v>100</v>
      </c>
      <c r="F330" s="24"/>
      <c r="G330" s="24"/>
      <c r="H330" s="24"/>
      <c r="I330" s="24"/>
      <c r="J330" s="399">
        <v>251.2</v>
      </c>
      <c r="K330" s="399">
        <f>J330*D330/1000</f>
        <v>25.12</v>
      </c>
      <c r="L330" s="24"/>
      <c r="M330" s="24"/>
      <c r="N330" s="79"/>
      <c r="O330" s="24"/>
      <c r="P330" s="36"/>
      <c r="Q330" s="36"/>
      <c r="R330" s="24"/>
      <c r="S330" s="24"/>
    </row>
    <row r="331" spans="2:19" s="20" customFormat="1" ht="35.25" customHeight="1">
      <c r="B331" s="89" t="s">
        <v>66</v>
      </c>
      <c r="C331" s="23"/>
      <c r="D331" s="84">
        <v>3</v>
      </c>
      <c r="E331" s="40">
        <v>3</v>
      </c>
      <c r="F331" s="24"/>
      <c r="G331" s="24"/>
      <c r="H331" s="24"/>
      <c r="I331" s="24"/>
      <c r="J331" s="399">
        <v>117.4</v>
      </c>
      <c r="K331" s="399">
        <f>J331*D331/1000</f>
        <v>0.35220000000000007</v>
      </c>
      <c r="L331" s="24"/>
      <c r="M331" s="24"/>
      <c r="N331" s="79"/>
      <c r="O331" s="24"/>
      <c r="P331" s="36"/>
      <c r="Q331" s="36"/>
      <c r="R331" s="24"/>
      <c r="S331" s="24"/>
    </row>
    <row r="332" spans="2:19" s="20" customFormat="1" ht="28.5" customHeight="1">
      <c r="B332" s="89" t="s">
        <v>15</v>
      </c>
      <c r="C332" s="23"/>
      <c r="D332" s="84">
        <v>0.8</v>
      </c>
      <c r="E332" s="40">
        <v>0.8</v>
      </c>
      <c r="F332" s="24"/>
      <c r="G332" s="24"/>
      <c r="H332" s="24"/>
      <c r="I332" s="24"/>
      <c r="J332" s="399">
        <v>12</v>
      </c>
      <c r="K332" s="399">
        <f>J332*D332/1000</f>
        <v>0.009600000000000001</v>
      </c>
      <c r="L332" s="24"/>
      <c r="M332" s="24"/>
      <c r="N332" s="79"/>
      <c r="O332" s="24"/>
      <c r="P332" s="36"/>
      <c r="Q332" s="36"/>
      <c r="R332" s="24"/>
      <c r="S332" s="24"/>
    </row>
    <row r="333" spans="2:205" s="37" customFormat="1" ht="62.25" customHeight="1">
      <c r="B333" s="85" t="s">
        <v>134</v>
      </c>
      <c r="C333" s="26">
        <v>100</v>
      </c>
      <c r="D333" s="28">
        <v>166</v>
      </c>
      <c r="E333" s="28">
        <v>100</v>
      </c>
      <c r="F333" s="26">
        <v>2</v>
      </c>
      <c r="G333" s="26">
        <v>0.32</v>
      </c>
      <c r="H333" s="26">
        <v>10.6</v>
      </c>
      <c r="I333" s="26">
        <v>54</v>
      </c>
      <c r="J333" s="29">
        <v>162</v>
      </c>
      <c r="K333" s="30">
        <f>J333*D333/1000</f>
        <v>26.892</v>
      </c>
      <c r="L333" s="24">
        <v>10.6</v>
      </c>
      <c r="M333" s="26">
        <v>0.012</v>
      </c>
      <c r="N333" s="27">
        <v>0</v>
      </c>
      <c r="O333" s="27">
        <v>0.66</v>
      </c>
      <c r="P333" s="23">
        <v>21.6</v>
      </c>
      <c r="Q333" s="26">
        <v>27.2</v>
      </c>
      <c r="R333" s="26">
        <v>8.6</v>
      </c>
      <c r="S333" s="26">
        <v>0.8</v>
      </c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</row>
    <row r="334" spans="2:19" s="564" customFormat="1" ht="62.25" customHeight="1">
      <c r="B334" s="378" t="s">
        <v>434</v>
      </c>
      <c r="C334" s="565" t="s">
        <v>420</v>
      </c>
      <c r="D334" s="14"/>
      <c r="E334" s="14"/>
      <c r="F334" s="14">
        <v>6.4</v>
      </c>
      <c r="G334" s="14">
        <v>6.4</v>
      </c>
      <c r="H334" s="14">
        <v>26.8</v>
      </c>
      <c r="I334" s="14">
        <v>286</v>
      </c>
      <c r="J334" s="14"/>
      <c r="K334" s="14"/>
      <c r="L334" s="14">
        <v>19.8</v>
      </c>
      <c r="M334" s="14">
        <v>0.08</v>
      </c>
      <c r="N334" s="14">
        <v>0</v>
      </c>
      <c r="O334" s="14">
        <v>2.9</v>
      </c>
      <c r="P334" s="14">
        <v>74.1</v>
      </c>
      <c r="Q334" s="237">
        <v>61.3</v>
      </c>
      <c r="R334" s="14">
        <v>27.6</v>
      </c>
      <c r="S334" s="14">
        <v>1</v>
      </c>
    </row>
    <row r="335" spans="2:19" s="37" customFormat="1" ht="29.25" customHeight="1">
      <c r="B335" s="337" t="s">
        <v>435</v>
      </c>
      <c r="C335" s="14"/>
      <c r="D335" s="25">
        <v>26</v>
      </c>
      <c r="E335" s="25">
        <v>25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566"/>
      <c r="R335" s="13"/>
      <c r="S335" s="13"/>
    </row>
    <row r="336" spans="2:19" s="37" customFormat="1" ht="29.25" customHeight="1">
      <c r="B336" s="337" t="s">
        <v>436</v>
      </c>
      <c r="C336" s="14"/>
      <c r="D336" s="25">
        <v>42</v>
      </c>
      <c r="E336" s="25">
        <v>29</v>
      </c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566"/>
      <c r="R336" s="13"/>
      <c r="S336" s="13"/>
    </row>
    <row r="337" spans="2:19" s="37" customFormat="1" ht="29.25" customHeight="1">
      <c r="B337" s="337" t="s">
        <v>155</v>
      </c>
      <c r="C337" s="14"/>
      <c r="D337" s="25">
        <v>30.5</v>
      </c>
      <c r="E337" s="25">
        <v>29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566"/>
      <c r="R337" s="13"/>
      <c r="S337" s="13"/>
    </row>
    <row r="338" spans="2:19" s="37" customFormat="1" ht="29.25" customHeight="1">
      <c r="B338" s="337" t="s">
        <v>4</v>
      </c>
      <c r="C338" s="14"/>
      <c r="D338" s="25">
        <v>62.5</v>
      </c>
      <c r="E338" s="25">
        <v>50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566"/>
      <c r="R338" s="13"/>
      <c r="S338" s="13"/>
    </row>
    <row r="339" spans="2:19" s="37" customFormat="1" ht="29.25" customHeight="1">
      <c r="B339" s="337" t="s">
        <v>410</v>
      </c>
      <c r="C339" s="14"/>
      <c r="D339" s="25">
        <v>40</v>
      </c>
      <c r="E339" s="25">
        <v>30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566"/>
      <c r="R339" s="13"/>
      <c r="S339" s="13"/>
    </row>
    <row r="340" spans="2:19" s="37" customFormat="1" ht="29.25" customHeight="1">
      <c r="B340" s="337" t="s">
        <v>380</v>
      </c>
      <c r="C340" s="14"/>
      <c r="D340" s="25">
        <v>43</v>
      </c>
      <c r="E340" s="25">
        <v>30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566"/>
      <c r="R340" s="13"/>
      <c r="S340" s="13"/>
    </row>
    <row r="341" spans="2:19" s="37" customFormat="1" ht="29.25" customHeight="1">
      <c r="B341" s="337" t="s">
        <v>437</v>
      </c>
      <c r="C341" s="14"/>
      <c r="D341" s="25">
        <v>46</v>
      </c>
      <c r="E341" s="25">
        <v>30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566"/>
      <c r="R341" s="13"/>
      <c r="S341" s="13"/>
    </row>
    <row r="342" spans="2:19" s="37" customFormat="1" ht="29.25" customHeight="1">
      <c r="B342" s="337" t="s">
        <v>412</v>
      </c>
      <c r="C342" s="14"/>
      <c r="D342" s="25">
        <v>49</v>
      </c>
      <c r="E342" s="25">
        <v>30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566"/>
      <c r="R342" s="13"/>
      <c r="S342" s="13"/>
    </row>
    <row r="343" spans="2:19" s="37" customFormat="1" ht="29.25" customHeight="1">
      <c r="B343" s="337" t="s">
        <v>158</v>
      </c>
      <c r="C343" s="14"/>
      <c r="D343" s="25">
        <v>15</v>
      </c>
      <c r="E343" s="25">
        <v>12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566"/>
      <c r="R343" s="13"/>
      <c r="S343" s="13"/>
    </row>
    <row r="344" spans="2:19" s="37" customFormat="1" ht="29.25" customHeight="1">
      <c r="B344" s="337" t="s">
        <v>117</v>
      </c>
      <c r="C344" s="14"/>
      <c r="D344" s="25">
        <v>16</v>
      </c>
      <c r="E344" s="25">
        <v>12</v>
      </c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566"/>
      <c r="R344" s="13"/>
      <c r="S344" s="13"/>
    </row>
    <row r="345" spans="2:19" s="37" customFormat="1" ht="29.25" customHeight="1">
      <c r="B345" s="337" t="s">
        <v>64</v>
      </c>
      <c r="C345" s="14"/>
      <c r="D345" s="25">
        <v>12</v>
      </c>
      <c r="E345" s="25">
        <v>10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566"/>
      <c r="R345" s="13"/>
      <c r="S345" s="13"/>
    </row>
    <row r="346" spans="2:19" s="37" customFormat="1" ht="29.25" customHeight="1">
      <c r="B346" s="337" t="s">
        <v>67</v>
      </c>
      <c r="C346" s="14"/>
      <c r="D346" s="25">
        <v>5</v>
      </c>
      <c r="E346" s="25">
        <v>5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566"/>
      <c r="R346" s="13"/>
      <c r="S346" s="13"/>
    </row>
    <row r="347" spans="2:19" s="37" customFormat="1" ht="29.25" customHeight="1">
      <c r="B347" s="337" t="s">
        <v>106</v>
      </c>
      <c r="C347" s="14"/>
      <c r="D347" s="25">
        <v>5</v>
      </c>
      <c r="E347" s="25">
        <v>5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566"/>
      <c r="R347" s="13"/>
      <c r="S347" s="13"/>
    </row>
    <row r="348" spans="2:19" s="37" customFormat="1" ht="33" customHeight="1">
      <c r="B348" s="337" t="s">
        <v>421</v>
      </c>
      <c r="C348" s="14"/>
      <c r="D348" s="25">
        <v>190</v>
      </c>
      <c r="E348" s="25">
        <v>190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566"/>
      <c r="R348" s="13"/>
      <c r="S348" s="13"/>
    </row>
    <row r="349" spans="2:19" s="37" customFormat="1" ht="49.5" customHeight="1">
      <c r="B349" s="337" t="s">
        <v>15</v>
      </c>
      <c r="C349" s="14"/>
      <c r="D349" s="25">
        <v>1</v>
      </c>
      <c r="E349" s="25">
        <v>1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566"/>
      <c r="R349" s="13"/>
      <c r="S349" s="13"/>
    </row>
    <row r="350" spans="2:205" s="68" customFormat="1" ht="52.5" customHeight="1">
      <c r="B350" s="105" t="s">
        <v>156</v>
      </c>
      <c r="C350" s="59">
        <v>100</v>
      </c>
      <c r="D350" s="60"/>
      <c r="E350" s="61"/>
      <c r="F350" s="62">
        <v>9.4</v>
      </c>
      <c r="G350" s="63">
        <v>12.86</v>
      </c>
      <c r="H350" s="63">
        <v>11.5</v>
      </c>
      <c r="I350" s="64">
        <v>193</v>
      </c>
      <c r="J350" s="65"/>
      <c r="K350" s="66"/>
      <c r="L350" s="67">
        <v>0.42</v>
      </c>
      <c r="M350" s="66">
        <v>0.05</v>
      </c>
      <c r="N350" s="80">
        <v>12.2</v>
      </c>
      <c r="O350" s="66">
        <v>2.17</v>
      </c>
      <c r="P350" s="75">
        <v>129.7</v>
      </c>
      <c r="Q350" s="81">
        <v>91</v>
      </c>
      <c r="R350" s="62">
        <v>16.02</v>
      </c>
      <c r="S350" s="66">
        <v>0.52</v>
      </c>
      <c r="T350" s="306"/>
      <c r="U350" s="306"/>
      <c r="V350" s="306"/>
      <c r="W350" s="306"/>
      <c r="X350" s="306"/>
      <c r="Y350" s="306"/>
      <c r="Z350" s="306"/>
      <c r="AA350" s="306"/>
      <c r="AB350" s="306"/>
      <c r="AC350" s="306"/>
      <c r="AD350" s="306"/>
      <c r="AE350" s="306"/>
      <c r="AF350" s="306"/>
      <c r="AG350" s="306"/>
      <c r="AH350" s="306"/>
      <c r="AI350" s="306"/>
      <c r="AJ350" s="306"/>
      <c r="AK350" s="306"/>
      <c r="AL350" s="306"/>
      <c r="AM350" s="306"/>
      <c r="AN350" s="306"/>
      <c r="AO350" s="306"/>
      <c r="AP350" s="306"/>
      <c r="AQ350" s="306"/>
      <c r="AR350" s="306"/>
      <c r="AS350" s="306"/>
      <c r="AT350" s="306"/>
      <c r="AU350" s="306"/>
      <c r="AV350" s="306"/>
      <c r="AW350" s="306"/>
      <c r="AX350" s="306"/>
      <c r="AY350" s="306"/>
      <c r="AZ350" s="306"/>
      <c r="BA350" s="306"/>
      <c r="BB350" s="306"/>
      <c r="BC350" s="306"/>
      <c r="BD350" s="306"/>
      <c r="BE350" s="306"/>
      <c r="BF350" s="306"/>
      <c r="BG350" s="306"/>
      <c r="BH350" s="306"/>
      <c r="BI350" s="306"/>
      <c r="BJ350" s="306"/>
      <c r="BK350" s="306"/>
      <c r="BL350" s="306"/>
      <c r="BM350" s="306"/>
      <c r="BN350" s="306"/>
      <c r="BO350" s="306"/>
      <c r="BP350" s="306"/>
      <c r="BQ350" s="306"/>
      <c r="BR350" s="306"/>
      <c r="BS350" s="306"/>
      <c r="BT350" s="306"/>
      <c r="BU350" s="306"/>
      <c r="BV350" s="306"/>
      <c r="BW350" s="306"/>
      <c r="BX350" s="306"/>
      <c r="BY350" s="306"/>
      <c r="BZ350" s="306"/>
      <c r="CA350" s="306"/>
      <c r="CB350" s="306"/>
      <c r="CC350" s="306"/>
      <c r="CD350" s="306"/>
      <c r="CE350" s="306"/>
      <c r="CF350" s="306"/>
      <c r="CG350" s="306"/>
      <c r="CH350" s="306"/>
      <c r="CI350" s="306"/>
      <c r="CJ350" s="306"/>
      <c r="CK350" s="306"/>
      <c r="CL350" s="306"/>
      <c r="CM350" s="306"/>
      <c r="CN350" s="306"/>
      <c r="CO350" s="306"/>
      <c r="CP350" s="306"/>
      <c r="CQ350" s="306"/>
      <c r="CR350" s="306"/>
      <c r="CS350" s="306"/>
      <c r="CT350" s="306"/>
      <c r="CU350" s="306"/>
      <c r="CV350" s="306"/>
      <c r="CW350" s="306"/>
      <c r="CX350" s="306"/>
      <c r="CY350" s="306"/>
      <c r="CZ350" s="306"/>
      <c r="DA350" s="306"/>
      <c r="DB350" s="306"/>
      <c r="DC350" s="306"/>
      <c r="DD350" s="306"/>
      <c r="DE350" s="306"/>
      <c r="DF350" s="306"/>
      <c r="DG350" s="306"/>
      <c r="DH350" s="306"/>
      <c r="DI350" s="306"/>
      <c r="DJ350" s="306"/>
      <c r="DK350" s="306"/>
      <c r="DL350" s="306"/>
      <c r="DM350" s="306"/>
      <c r="DN350" s="306"/>
      <c r="DO350" s="306"/>
      <c r="DP350" s="306"/>
      <c r="DQ350" s="306"/>
      <c r="DR350" s="306"/>
      <c r="DS350" s="306"/>
      <c r="DT350" s="306"/>
      <c r="DU350" s="306"/>
      <c r="DV350" s="306"/>
      <c r="DW350" s="306"/>
      <c r="DX350" s="306"/>
      <c r="DY350" s="306"/>
      <c r="DZ350" s="306"/>
      <c r="EA350" s="306"/>
      <c r="EB350" s="306"/>
      <c r="EC350" s="306"/>
      <c r="ED350" s="306"/>
      <c r="EE350" s="306"/>
      <c r="EF350" s="306"/>
      <c r="EG350" s="306"/>
      <c r="EH350" s="306"/>
      <c r="EI350" s="306"/>
      <c r="EJ350" s="306"/>
      <c r="EK350" s="306"/>
      <c r="EL350" s="306"/>
      <c r="EM350" s="306"/>
      <c r="EN350" s="306"/>
      <c r="EO350" s="306"/>
      <c r="EP350" s="306"/>
      <c r="EQ350" s="306"/>
      <c r="ER350" s="306"/>
      <c r="ES350" s="306"/>
      <c r="ET350" s="306"/>
      <c r="EU350" s="306"/>
      <c r="EV350" s="306"/>
      <c r="EW350" s="306"/>
      <c r="EX350" s="306"/>
      <c r="EY350" s="306"/>
      <c r="EZ350" s="306"/>
      <c r="FA350" s="306"/>
      <c r="FB350" s="306"/>
      <c r="FC350" s="306"/>
      <c r="FD350" s="306"/>
      <c r="FE350" s="306"/>
      <c r="FF350" s="306"/>
      <c r="FG350" s="306"/>
      <c r="FH350" s="306"/>
      <c r="FI350" s="306"/>
      <c r="FJ350" s="306"/>
      <c r="FK350" s="306"/>
      <c r="FL350" s="306"/>
      <c r="FM350" s="306"/>
      <c r="FN350" s="306"/>
      <c r="FO350" s="306"/>
      <c r="FP350" s="306"/>
      <c r="FQ350" s="306"/>
      <c r="FR350" s="306"/>
      <c r="FS350" s="306"/>
      <c r="FT350" s="306"/>
      <c r="FU350" s="306"/>
      <c r="FV350" s="306"/>
      <c r="FW350" s="306"/>
      <c r="FX350" s="306"/>
      <c r="FY350" s="306"/>
      <c r="FZ350" s="306"/>
      <c r="GA350" s="306"/>
      <c r="GB350" s="306"/>
      <c r="GC350" s="306"/>
      <c r="GD350" s="306"/>
      <c r="GE350" s="306"/>
      <c r="GF350" s="306"/>
      <c r="GG350" s="306"/>
      <c r="GH350" s="306"/>
      <c r="GI350" s="306"/>
      <c r="GJ350" s="306"/>
      <c r="GK350" s="306"/>
      <c r="GL350" s="306"/>
      <c r="GM350" s="306"/>
      <c r="GN350" s="306"/>
      <c r="GO350" s="306"/>
      <c r="GP350" s="306"/>
      <c r="GQ350" s="306"/>
      <c r="GR350" s="306"/>
      <c r="GS350" s="306"/>
      <c r="GT350" s="306"/>
      <c r="GU350" s="306"/>
      <c r="GV350" s="306"/>
      <c r="GW350" s="306"/>
    </row>
    <row r="351" spans="2:205" s="2" customFormat="1" ht="37.5" customHeight="1">
      <c r="B351" s="151" t="s">
        <v>60</v>
      </c>
      <c r="C351" s="152"/>
      <c r="D351" s="153">
        <v>47.3</v>
      </c>
      <c r="E351" s="154">
        <v>35.2</v>
      </c>
      <c r="F351" s="155"/>
      <c r="G351" s="155"/>
      <c r="H351" s="155"/>
      <c r="I351" s="156"/>
      <c r="J351" s="155"/>
      <c r="K351" s="156"/>
      <c r="L351" s="157"/>
      <c r="M351" s="156"/>
      <c r="N351" s="158"/>
      <c r="O351" s="156"/>
      <c r="P351" s="159"/>
      <c r="Q351" s="160"/>
      <c r="R351" s="155"/>
      <c r="S351" s="156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</row>
    <row r="352" spans="2:205" s="2" customFormat="1" ht="37.5" customHeight="1">
      <c r="B352" s="151" t="s">
        <v>61</v>
      </c>
      <c r="C352" s="152"/>
      <c r="D352" s="153">
        <v>41.7</v>
      </c>
      <c r="E352" s="154">
        <v>35.2</v>
      </c>
      <c r="F352" s="155"/>
      <c r="G352" s="155"/>
      <c r="H352" s="155"/>
      <c r="I352" s="156"/>
      <c r="J352" s="155"/>
      <c r="K352" s="156"/>
      <c r="L352" s="157"/>
      <c r="M352" s="156"/>
      <c r="N352" s="158"/>
      <c r="O352" s="156"/>
      <c r="P352" s="159"/>
      <c r="Q352" s="160"/>
      <c r="R352" s="155"/>
      <c r="S352" s="156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</row>
    <row r="353" spans="2:205" s="2" customFormat="1" ht="37.5" customHeight="1">
      <c r="B353" s="118" t="s">
        <v>33</v>
      </c>
      <c r="C353" s="152"/>
      <c r="D353" s="153">
        <v>25.7</v>
      </c>
      <c r="E353" s="154">
        <v>21.4</v>
      </c>
      <c r="F353" s="155"/>
      <c r="G353" s="155"/>
      <c r="H353" s="155"/>
      <c r="I353" s="156"/>
      <c r="J353" s="155"/>
      <c r="K353" s="156"/>
      <c r="L353" s="157"/>
      <c r="M353" s="156"/>
      <c r="N353" s="158"/>
      <c r="O353" s="156"/>
      <c r="P353" s="159"/>
      <c r="Q353" s="160"/>
      <c r="R353" s="155"/>
      <c r="S353" s="156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</row>
    <row r="354" spans="2:205" s="2" customFormat="1" ht="37.5" customHeight="1">
      <c r="B354" s="123" t="s">
        <v>166</v>
      </c>
      <c r="C354" s="32"/>
      <c r="D354" s="43">
        <v>56.6</v>
      </c>
      <c r="E354" s="126">
        <v>56.6</v>
      </c>
      <c r="F354" s="125"/>
      <c r="G354" s="125"/>
      <c r="H354" s="125"/>
      <c r="I354" s="45"/>
      <c r="J354" s="125"/>
      <c r="K354" s="45"/>
      <c r="L354" s="132"/>
      <c r="M354" s="45"/>
      <c r="N354" s="133"/>
      <c r="O354" s="45"/>
      <c r="P354" s="134"/>
      <c r="Q354" s="117"/>
      <c r="R354" s="125"/>
      <c r="S354" s="45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</row>
    <row r="355" spans="2:205" s="2" customFormat="1" ht="37.5" customHeight="1">
      <c r="B355" s="123" t="s">
        <v>164</v>
      </c>
      <c r="C355" s="54"/>
      <c r="D355" s="135">
        <v>56.6</v>
      </c>
      <c r="E355" s="140">
        <v>56.6</v>
      </c>
      <c r="F355" s="141"/>
      <c r="G355" s="141"/>
      <c r="H355" s="141"/>
      <c r="I355" s="124"/>
      <c r="J355" s="141"/>
      <c r="K355" s="45"/>
      <c r="L355" s="161"/>
      <c r="M355" s="124"/>
      <c r="N355" s="162"/>
      <c r="O355" s="124"/>
      <c r="P355" s="163"/>
      <c r="Q355" s="164"/>
      <c r="R355" s="141"/>
      <c r="S355" s="12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</row>
    <row r="356" spans="2:205" s="2" customFormat="1" ht="37.5" customHeight="1">
      <c r="B356" s="139" t="s">
        <v>62</v>
      </c>
      <c r="C356" s="54"/>
      <c r="D356" s="135">
        <v>13</v>
      </c>
      <c r="E356" s="140">
        <v>13</v>
      </c>
      <c r="F356" s="141"/>
      <c r="G356" s="141"/>
      <c r="H356" s="141"/>
      <c r="I356" s="124"/>
      <c r="J356" s="141"/>
      <c r="K356" s="45"/>
      <c r="L356" s="161"/>
      <c r="M356" s="124"/>
      <c r="N356" s="162"/>
      <c r="O356" s="124"/>
      <c r="P356" s="163"/>
      <c r="Q356" s="164"/>
      <c r="R356" s="141"/>
      <c r="S356" s="12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</row>
    <row r="357" spans="2:205" s="2" customFormat="1" ht="37.5" customHeight="1">
      <c r="B357" s="118" t="s">
        <v>92</v>
      </c>
      <c r="C357" s="54"/>
      <c r="D357" s="135">
        <v>20</v>
      </c>
      <c r="E357" s="140">
        <v>20</v>
      </c>
      <c r="F357" s="141"/>
      <c r="G357" s="141"/>
      <c r="H357" s="141"/>
      <c r="I357" s="165"/>
      <c r="J357" s="141"/>
      <c r="K357" s="45"/>
      <c r="L357" s="161"/>
      <c r="M357" s="124"/>
      <c r="N357" s="162"/>
      <c r="O357" s="124"/>
      <c r="P357" s="163"/>
      <c r="Q357" s="164"/>
      <c r="R357" s="141"/>
      <c r="S357" s="12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</row>
    <row r="358" spans="2:205" s="2" customFormat="1" ht="37.5" customHeight="1">
      <c r="B358" s="118" t="s">
        <v>93</v>
      </c>
      <c r="C358" s="54"/>
      <c r="D358" s="135">
        <v>4</v>
      </c>
      <c r="E358" s="140">
        <v>4</v>
      </c>
      <c r="F358" s="141"/>
      <c r="G358" s="141"/>
      <c r="H358" s="141"/>
      <c r="I358" s="165"/>
      <c r="J358" s="141"/>
      <c r="K358" s="45"/>
      <c r="L358" s="161"/>
      <c r="M358" s="124"/>
      <c r="N358" s="162"/>
      <c r="O358" s="124"/>
      <c r="P358" s="163"/>
      <c r="Q358" s="164"/>
      <c r="R358" s="141"/>
      <c r="S358" s="12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</row>
    <row r="359" spans="2:205" s="2" customFormat="1" ht="37.5" customHeight="1">
      <c r="B359" s="118" t="s">
        <v>64</v>
      </c>
      <c r="C359" s="54"/>
      <c r="D359" s="135">
        <v>2.3</v>
      </c>
      <c r="E359" s="140">
        <v>2</v>
      </c>
      <c r="F359" s="141"/>
      <c r="G359" s="141"/>
      <c r="H359" s="141"/>
      <c r="I359" s="165"/>
      <c r="J359" s="141"/>
      <c r="K359" s="45"/>
      <c r="L359" s="161"/>
      <c r="M359" s="124"/>
      <c r="N359" s="162"/>
      <c r="O359" s="124"/>
      <c r="P359" s="163"/>
      <c r="Q359" s="164"/>
      <c r="R359" s="141"/>
      <c r="S359" s="12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</row>
    <row r="360" spans="2:205" s="2" customFormat="1" ht="37.5" customHeight="1">
      <c r="B360" s="118" t="s">
        <v>104</v>
      </c>
      <c r="C360" s="54"/>
      <c r="D360" s="135">
        <v>1</v>
      </c>
      <c r="E360" s="140">
        <v>1</v>
      </c>
      <c r="F360" s="141"/>
      <c r="G360" s="141"/>
      <c r="H360" s="141"/>
      <c r="I360" s="165"/>
      <c r="J360" s="141"/>
      <c r="K360" s="45"/>
      <c r="L360" s="161"/>
      <c r="M360" s="124"/>
      <c r="N360" s="162"/>
      <c r="O360" s="124"/>
      <c r="P360" s="163"/>
      <c r="Q360" s="164"/>
      <c r="R360" s="141"/>
      <c r="S360" s="12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</row>
    <row r="361" spans="2:205" s="2" customFormat="1" ht="37.5" customHeight="1">
      <c r="B361" s="118" t="s">
        <v>15</v>
      </c>
      <c r="C361" s="32"/>
      <c r="D361" s="43">
        <v>1.1</v>
      </c>
      <c r="E361" s="126">
        <v>1.1</v>
      </c>
      <c r="F361" s="125"/>
      <c r="G361" s="125"/>
      <c r="H361" s="125"/>
      <c r="I361" s="45"/>
      <c r="J361" s="125"/>
      <c r="K361" s="45"/>
      <c r="L361" s="132"/>
      <c r="M361" s="45"/>
      <c r="N361" s="133"/>
      <c r="O361" s="45"/>
      <c r="P361" s="134"/>
      <c r="Q361" s="117"/>
      <c r="R361" s="125"/>
      <c r="S361" s="45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</row>
    <row r="362" spans="2:205" s="2" customFormat="1" ht="37.5" customHeight="1">
      <c r="B362" s="118" t="s">
        <v>127</v>
      </c>
      <c r="C362" s="54"/>
      <c r="D362" s="135"/>
      <c r="E362" s="140">
        <v>98</v>
      </c>
      <c r="F362" s="141"/>
      <c r="G362" s="141"/>
      <c r="H362" s="141"/>
      <c r="I362" s="165"/>
      <c r="J362" s="141"/>
      <c r="K362" s="45"/>
      <c r="L362" s="161"/>
      <c r="M362" s="124"/>
      <c r="N362" s="162"/>
      <c r="O362" s="124"/>
      <c r="P362" s="163"/>
      <c r="Q362" s="164"/>
      <c r="R362" s="141"/>
      <c r="S362" s="12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</row>
    <row r="363" spans="2:205" s="2" customFormat="1" ht="37.5" customHeight="1">
      <c r="B363" s="118" t="s">
        <v>66</v>
      </c>
      <c r="C363" s="32"/>
      <c r="D363" s="43">
        <v>5</v>
      </c>
      <c r="E363" s="126">
        <v>5</v>
      </c>
      <c r="F363" s="125"/>
      <c r="G363" s="125"/>
      <c r="H363" s="125"/>
      <c r="I363" s="45"/>
      <c r="J363" s="125"/>
      <c r="K363" s="45"/>
      <c r="L363" s="132"/>
      <c r="M363" s="45"/>
      <c r="N363" s="133"/>
      <c r="O363" s="45"/>
      <c r="P363" s="134"/>
      <c r="Q363" s="117"/>
      <c r="R363" s="125"/>
      <c r="S363" s="45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</row>
    <row r="364" spans="2:205" s="7" customFormat="1" ht="37.5" customHeight="1">
      <c r="B364" s="166" t="s">
        <v>8</v>
      </c>
      <c r="C364" s="53"/>
      <c r="D364" s="53"/>
      <c r="E364" s="167">
        <v>30</v>
      </c>
      <c r="F364" s="168"/>
      <c r="G364" s="168"/>
      <c r="H364" s="168"/>
      <c r="I364" s="169"/>
      <c r="J364" s="168"/>
      <c r="K364" s="169"/>
      <c r="L364" s="58"/>
      <c r="M364" s="169"/>
      <c r="N364" s="80"/>
      <c r="O364" s="169"/>
      <c r="P364" s="170"/>
      <c r="Q364" s="171"/>
      <c r="R364" s="168"/>
      <c r="S364" s="169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</row>
    <row r="365" spans="2:205" s="2" customFormat="1" ht="37.5" customHeight="1">
      <c r="B365" s="118" t="s">
        <v>9</v>
      </c>
      <c r="C365" s="32"/>
      <c r="D365" s="43">
        <v>1.8</v>
      </c>
      <c r="E365" s="126">
        <v>1.8</v>
      </c>
      <c r="F365" s="125"/>
      <c r="G365" s="125"/>
      <c r="H365" s="125"/>
      <c r="I365" s="45"/>
      <c r="J365" s="125"/>
      <c r="K365" s="45"/>
      <c r="L365" s="132"/>
      <c r="M365" s="45"/>
      <c r="N365" s="133"/>
      <c r="O365" s="45"/>
      <c r="P365" s="134"/>
      <c r="Q365" s="117"/>
      <c r="R365" s="125"/>
      <c r="S365" s="4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</row>
    <row r="366" spans="2:205" s="2" customFormat="1" ht="37.5" customHeight="1">
      <c r="B366" s="172" t="s">
        <v>65</v>
      </c>
      <c r="C366" s="53"/>
      <c r="D366" s="173">
        <v>1.4</v>
      </c>
      <c r="E366" s="129">
        <v>1.4</v>
      </c>
      <c r="F366" s="127"/>
      <c r="G366" s="127"/>
      <c r="H366" s="127"/>
      <c r="I366" s="128"/>
      <c r="J366" s="127"/>
      <c r="K366" s="45"/>
      <c r="L366" s="113"/>
      <c r="M366" s="128"/>
      <c r="N366" s="130"/>
      <c r="O366" s="128"/>
      <c r="P366" s="114"/>
      <c r="Q366" s="131"/>
      <c r="R366" s="127"/>
      <c r="S366" s="128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</row>
    <row r="367" spans="2:205" s="2" customFormat="1" ht="37.5" customHeight="1">
      <c r="B367" s="118" t="s">
        <v>10</v>
      </c>
      <c r="C367" s="32"/>
      <c r="D367" s="43">
        <v>2.3</v>
      </c>
      <c r="E367" s="126">
        <v>1.8</v>
      </c>
      <c r="F367" s="125"/>
      <c r="G367" s="125"/>
      <c r="H367" s="125"/>
      <c r="I367" s="45"/>
      <c r="J367" s="125"/>
      <c r="K367" s="45"/>
      <c r="L367" s="132"/>
      <c r="M367" s="45"/>
      <c r="N367" s="133"/>
      <c r="O367" s="45"/>
      <c r="P367" s="134"/>
      <c r="Q367" s="117"/>
      <c r="R367" s="125"/>
      <c r="S367" s="45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</row>
    <row r="368" spans="2:205" s="2" customFormat="1" ht="37.5" customHeight="1">
      <c r="B368" s="118" t="s">
        <v>117</v>
      </c>
      <c r="C368" s="32"/>
      <c r="D368" s="43">
        <v>2.5</v>
      </c>
      <c r="E368" s="126">
        <v>1.8</v>
      </c>
      <c r="F368" s="125"/>
      <c r="G368" s="125"/>
      <c r="H368" s="125"/>
      <c r="I368" s="45"/>
      <c r="J368" s="125"/>
      <c r="K368" s="45"/>
      <c r="L368" s="132"/>
      <c r="M368" s="45"/>
      <c r="N368" s="133"/>
      <c r="O368" s="45"/>
      <c r="P368" s="134"/>
      <c r="Q368" s="117"/>
      <c r="R368" s="125"/>
      <c r="S368" s="45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</row>
    <row r="369" spans="2:205" s="2" customFormat="1" ht="37.5" customHeight="1">
      <c r="B369" s="118" t="s">
        <v>64</v>
      </c>
      <c r="C369" s="32"/>
      <c r="D369" s="43">
        <v>0.8</v>
      </c>
      <c r="E369" s="126">
        <v>0.6</v>
      </c>
      <c r="F369" s="125"/>
      <c r="G369" s="125"/>
      <c r="H369" s="125"/>
      <c r="I369" s="45"/>
      <c r="J369" s="125"/>
      <c r="K369" s="45"/>
      <c r="L369" s="132"/>
      <c r="M369" s="45"/>
      <c r="N369" s="133"/>
      <c r="O369" s="45"/>
      <c r="P369" s="134"/>
      <c r="Q369" s="117"/>
      <c r="R369" s="125"/>
      <c r="S369" s="45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</row>
    <row r="370" spans="2:205" s="2" customFormat="1" ht="71.25" customHeight="1">
      <c r="B370" s="123" t="s">
        <v>11</v>
      </c>
      <c r="C370" s="32"/>
      <c r="D370" s="43">
        <v>7.5</v>
      </c>
      <c r="E370" s="126">
        <v>7.5</v>
      </c>
      <c r="F370" s="125"/>
      <c r="G370" s="125"/>
      <c r="H370" s="125"/>
      <c r="I370" s="45"/>
      <c r="J370" s="125"/>
      <c r="K370" s="45"/>
      <c r="L370" s="132"/>
      <c r="M370" s="45"/>
      <c r="N370" s="133"/>
      <c r="O370" s="45"/>
      <c r="P370" s="134"/>
      <c r="Q370" s="117"/>
      <c r="R370" s="125"/>
      <c r="S370" s="45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</row>
    <row r="371" spans="2:205" s="2" customFormat="1" ht="65.25" customHeight="1">
      <c r="B371" s="123" t="s">
        <v>24</v>
      </c>
      <c r="C371" s="32"/>
      <c r="D371" s="43">
        <v>3</v>
      </c>
      <c r="E371" s="126">
        <v>3</v>
      </c>
      <c r="F371" s="125"/>
      <c r="G371" s="125"/>
      <c r="H371" s="125"/>
      <c r="I371" s="45"/>
      <c r="J371" s="125"/>
      <c r="K371" s="45"/>
      <c r="L371" s="132"/>
      <c r="M371" s="45"/>
      <c r="N371" s="133"/>
      <c r="O371" s="45"/>
      <c r="P371" s="134"/>
      <c r="Q371" s="117"/>
      <c r="R371" s="125"/>
      <c r="S371" s="45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</row>
    <row r="372" spans="2:205" s="2" customFormat="1" ht="37.5" customHeight="1">
      <c r="B372" s="123" t="s">
        <v>71</v>
      </c>
      <c r="C372" s="32"/>
      <c r="D372" s="43">
        <v>0.3</v>
      </c>
      <c r="E372" s="126">
        <v>0.3</v>
      </c>
      <c r="F372" s="125"/>
      <c r="G372" s="125"/>
      <c r="H372" s="125"/>
      <c r="I372" s="45"/>
      <c r="J372" s="125"/>
      <c r="K372" s="45"/>
      <c r="L372" s="132"/>
      <c r="M372" s="45"/>
      <c r="N372" s="133"/>
      <c r="O372" s="45"/>
      <c r="P372" s="134"/>
      <c r="Q372" s="117"/>
      <c r="R372" s="125"/>
      <c r="S372" s="45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</row>
    <row r="373" spans="2:205" s="2" customFormat="1" ht="30" customHeight="1">
      <c r="B373" s="123" t="s">
        <v>12</v>
      </c>
      <c r="C373" s="32"/>
      <c r="D373" s="43">
        <v>27</v>
      </c>
      <c r="E373" s="126">
        <v>27</v>
      </c>
      <c r="F373" s="125"/>
      <c r="G373" s="125"/>
      <c r="H373" s="125"/>
      <c r="I373" s="45"/>
      <c r="J373" s="125"/>
      <c r="K373" s="45"/>
      <c r="L373" s="132"/>
      <c r="M373" s="45"/>
      <c r="N373" s="133"/>
      <c r="O373" s="45"/>
      <c r="P373" s="134"/>
      <c r="Q373" s="117"/>
      <c r="R373" s="125"/>
      <c r="S373" s="45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</row>
    <row r="374" spans="2:205" s="2" customFormat="1" ht="30.75" customHeight="1">
      <c r="B374" s="123" t="s">
        <v>15</v>
      </c>
      <c r="C374" s="32"/>
      <c r="D374" s="43">
        <v>0.5</v>
      </c>
      <c r="E374" s="126">
        <v>0.5</v>
      </c>
      <c r="F374" s="125"/>
      <c r="G374" s="125"/>
      <c r="H374" s="125"/>
      <c r="I374" s="45"/>
      <c r="J374" s="125"/>
      <c r="K374" s="45"/>
      <c r="L374" s="132"/>
      <c r="M374" s="45"/>
      <c r="N374" s="133"/>
      <c r="O374" s="45"/>
      <c r="P374" s="134"/>
      <c r="Q374" s="117"/>
      <c r="R374" s="125"/>
      <c r="S374" s="45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</row>
    <row r="375" spans="2:205" s="58" customFormat="1" ht="81" customHeight="1">
      <c r="B375" s="97" t="s">
        <v>157</v>
      </c>
      <c r="C375" s="32">
        <v>100</v>
      </c>
      <c r="D375" s="32"/>
      <c r="E375" s="55"/>
      <c r="F375" s="56"/>
      <c r="G375" s="56"/>
      <c r="H375" s="56"/>
      <c r="I375" s="50"/>
      <c r="J375" s="56"/>
      <c r="K375" s="50">
        <f>SUM(K376:K388)</f>
        <v>42.057446000000006</v>
      </c>
      <c r="L375" s="57"/>
      <c r="M375" s="50"/>
      <c r="N375" s="82"/>
      <c r="O375" s="50"/>
      <c r="P375" s="76"/>
      <c r="Q375" s="77"/>
      <c r="R375" s="56"/>
      <c r="S375" s="50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  <c r="FM375" s="46"/>
      <c r="FN375" s="46"/>
      <c r="FO375" s="46"/>
      <c r="FP375" s="46"/>
      <c r="FQ375" s="46"/>
      <c r="FR375" s="46"/>
      <c r="FS375" s="46"/>
      <c r="FT375" s="46"/>
      <c r="FU375" s="46"/>
      <c r="FV375" s="46"/>
      <c r="FW375" s="46"/>
      <c r="FX375" s="46"/>
      <c r="FY375" s="46"/>
      <c r="FZ375" s="46"/>
      <c r="GA375" s="46"/>
      <c r="GB375" s="46"/>
      <c r="GC375" s="46"/>
      <c r="GD375" s="46"/>
      <c r="GE375" s="46"/>
      <c r="GF375" s="46"/>
      <c r="GG375" s="46"/>
      <c r="GH375" s="46"/>
      <c r="GI375" s="46"/>
      <c r="GJ375" s="46"/>
      <c r="GK375" s="46"/>
      <c r="GL375" s="46"/>
      <c r="GM375" s="46"/>
      <c r="GN375" s="46"/>
      <c r="GO375" s="46"/>
      <c r="GP375" s="46"/>
      <c r="GQ375" s="46"/>
      <c r="GR375" s="46"/>
      <c r="GS375" s="46"/>
      <c r="GT375" s="46"/>
      <c r="GU375" s="46"/>
      <c r="GV375" s="46"/>
      <c r="GW375" s="46"/>
    </row>
    <row r="376" spans="2:205" s="2" customFormat="1" ht="27" customHeight="1">
      <c r="B376" s="123" t="s">
        <v>146</v>
      </c>
      <c r="C376" s="43"/>
      <c r="D376" s="43">
        <v>98</v>
      </c>
      <c r="E376" s="126">
        <v>98</v>
      </c>
      <c r="F376" s="125"/>
      <c r="G376" s="125"/>
      <c r="H376" s="125"/>
      <c r="I376" s="45"/>
      <c r="J376" s="125">
        <v>400</v>
      </c>
      <c r="K376" s="45">
        <f>J376*D376/1000</f>
        <v>39.2</v>
      </c>
      <c r="L376" s="132"/>
      <c r="M376" s="45"/>
      <c r="N376" s="133"/>
      <c r="O376" s="45"/>
      <c r="P376" s="134"/>
      <c r="Q376" s="117"/>
      <c r="R376" s="125"/>
      <c r="S376" s="45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</row>
    <row r="377" spans="2:205" s="2" customFormat="1" ht="27" customHeight="1">
      <c r="B377" s="123" t="s">
        <v>66</v>
      </c>
      <c r="C377" s="32"/>
      <c r="D377" s="43">
        <v>5</v>
      </c>
      <c r="E377" s="126">
        <v>5</v>
      </c>
      <c r="F377" s="125"/>
      <c r="G377" s="125"/>
      <c r="H377" s="125"/>
      <c r="I377" s="45"/>
      <c r="J377" s="125">
        <v>173.6</v>
      </c>
      <c r="K377" s="45">
        <f aca="true" t="shared" si="15" ref="K377:K388">J377*D377/1000</f>
        <v>0.868</v>
      </c>
      <c r="L377" s="132"/>
      <c r="M377" s="45"/>
      <c r="N377" s="133"/>
      <c r="O377" s="45"/>
      <c r="P377" s="134"/>
      <c r="Q377" s="117"/>
      <c r="R377" s="125"/>
      <c r="S377" s="45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</row>
    <row r="378" spans="2:205" s="7" customFormat="1" ht="33.75" customHeight="1">
      <c r="B378" s="166" t="s">
        <v>8</v>
      </c>
      <c r="C378" s="53"/>
      <c r="D378" s="53"/>
      <c r="E378" s="167">
        <v>30</v>
      </c>
      <c r="F378" s="168"/>
      <c r="G378" s="168"/>
      <c r="H378" s="168"/>
      <c r="I378" s="169"/>
      <c r="J378" s="168"/>
      <c r="K378" s="45">
        <f t="shared" si="15"/>
        <v>0</v>
      </c>
      <c r="L378" s="58"/>
      <c r="M378" s="169"/>
      <c r="N378" s="80"/>
      <c r="O378" s="169"/>
      <c r="P378" s="170"/>
      <c r="Q378" s="171"/>
      <c r="R378" s="168"/>
      <c r="S378" s="169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</row>
    <row r="379" spans="2:205" s="2" customFormat="1" ht="27" customHeight="1">
      <c r="B379" s="118" t="s">
        <v>9</v>
      </c>
      <c r="C379" s="32"/>
      <c r="D379" s="43">
        <v>1.8</v>
      </c>
      <c r="E379" s="126">
        <v>1.8</v>
      </c>
      <c r="F379" s="125"/>
      <c r="G379" s="125"/>
      <c r="H379" s="125"/>
      <c r="I379" s="45"/>
      <c r="J379" s="125">
        <v>650</v>
      </c>
      <c r="K379" s="45">
        <f t="shared" si="15"/>
        <v>1.17</v>
      </c>
      <c r="L379" s="132"/>
      <c r="M379" s="45"/>
      <c r="N379" s="133"/>
      <c r="O379" s="45"/>
      <c r="P379" s="134"/>
      <c r="Q379" s="117"/>
      <c r="R379" s="125"/>
      <c r="S379" s="45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</row>
    <row r="380" spans="2:205" s="2" customFormat="1" ht="27" customHeight="1">
      <c r="B380" s="172" t="s">
        <v>65</v>
      </c>
      <c r="C380" s="53"/>
      <c r="D380" s="173">
        <v>1.4</v>
      </c>
      <c r="E380" s="129">
        <v>1.4</v>
      </c>
      <c r="F380" s="127"/>
      <c r="G380" s="127"/>
      <c r="H380" s="127"/>
      <c r="I380" s="128"/>
      <c r="J380" s="127">
        <v>39.19</v>
      </c>
      <c r="K380" s="45">
        <f t="shared" si="15"/>
        <v>0.05486599999999999</v>
      </c>
      <c r="L380" s="113"/>
      <c r="M380" s="128"/>
      <c r="N380" s="130"/>
      <c r="O380" s="128"/>
      <c r="P380" s="114"/>
      <c r="Q380" s="131"/>
      <c r="R380" s="127"/>
      <c r="S380" s="128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</row>
    <row r="381" spans="2:205" s="2" customFormat="1" ht="33.75" customHeight="1">
      <c r="B381" s="118" t="s">
        <v>10</v>
      </c>
      <c r="C381" s="32"/>
      <c r="D381" s="43">
        <v>2.3</v>
      </c>
      <c r="E381" s="126">
        <v>1.8</v>
      </c>
      <c r="F381" s="125"/>
      <c r="G381" s="125"/>
      <c r="H381" s="125"/>
      <c r="I381" s="45"/>
      <c r="J381" s="125"/>
      <c r="K381" s="45">
        <f t="shared" si="15"/>
        <v>0</v>
      </c>
      <c r="L381" s="132"/>
      <c r="M381" s="45"/>
      <c r="N381" s="133"/>
      <c r="O381" s="45"/>
      <c r="P381" s="134"/>
      <c r="Q381" s="117"/>
      <c r="R381" s="125"/>
      <c r="S381" s="45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</row>
    <row r="382" spans="2:205" s="2" customFormat="1" ht="36.75" customHeight="1">
      <c r="B382" s="118" t="s">
        <v>117</v>
      </c>
      <c r="C382" s="32"/>
      <c r="D382" s="43">
        <v>2.5</v>
      </c>
      <c r="E382" s="126">
        <v>1.8</v>
      </c>
      <c r="F382" s="125"/>
      <c r="G382" s="125"/>
      <c r="H382" s="125"/>
      <c r="I382" s="45"/>
      <c r="J382" s="125">
        <v>48</v>
      </c>
      <c r="K382" s="45">
        <f t="shared" si="15"/>
        <v>0.12</v>
      </c>
      <c r="L382" s="132"/>
      <c r="M382" s="45"/>
      <c r="N382" s="133"/>
      <c r="O382" s="45"/>
      <c r="P382" s="134"/>
      <c r="Q382" s="117"/>
      <c r="R382" s="125"/>
      <c r="S382" s="45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</row>
    <row r="383" spans="2:205" s="2" customFormat="1" ht="27" customHeight="1">
      <c r="B383" s="118" t="s">
        <v>64</v>
      </c>
      <c r="C383" s="32"/>
      <c r="D383" s="43">
        <v>0.8</v>
      </c>
      <c r="E383" s="126">
        <v>0.6</v>
      </c>
      <c r="F383" s="125"/>
      <c r="G383" s="125"/>
      <c r="H383" s="125"/>
      <c r="I383" s="45"/>
      <c r="J383" s="125">
        <v>38.4</v>
      </c>
      <c r="K383" s="45">
        <f t="shared" si="15"/>
        <v>0.030719999999999997</v>
      </c>
      <c r="L383" s="132"/>
      <c r="M383" s="45"/>
      <c r="N383" s="133"/>
      <c r="O383" s="45"/>
      <c r="P383" s="134"/>
      <c r="Q383" s="117"/>
      <c r="R383" s="125"/>
      <c r="S383" s="45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</row>
    <row r="384" spans="2:205" s="2" customFormat="1" ht="58.5" customHeight="1">
      <c r="B384" s="123" t="s">
        <v>11</v>
      </c>
      <c r="C384" s="32"/>
      <c r="D384" s="43">
        <v>7.5</v>
      </c>
      <c r="E384" s="126">
        <v>7.5</v>
      </c>
      <c r="F384" s="125"/>
      <c r="G384" s="125"/>
      <c r="H384" s="125"/>
      <c r="I384" s="45"/>
      <c r="J384" s="125"/>
      <c r="K384" s="45">
        <f t="shared" si="15"/>
        <v>0</v>
      </c>
      <c r="L384" s="132"/>
      <c r="M384" s="45"/>
      <c r="N384" s="133"/>
      <c r="O384" s="45"/>
      <c r="P384" s="134"/>
      <c r="Q384" s="117"/>
      <c r="R384" s="125"/>
      <c r="S384" s="45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</row>
    <row r="385" spans="2:205" s="2" customFormat="1" ht="55.5" customHeight="1">
      <c r="B385" s="123" t="s">
        <v>24</v>
      </c>
      <c r="C385" s="32"/>
      <c r="D385" s="43">
        <v>3</v>
      </c>
      <c r="E385" s="126">
        <v>3</v>
      </c>
      <c r="F385" s="125"/>
      <c r="G385" s="125"/>
      <c r="H385" s="125"/>
      <c r="I385" s="45"/>
      <c r="J385" s="125">
        <v>193.6</v>
      </c>
      <c r="K385" s="45">
        <f t="shared" si="15"/>
        <v>0.5808</v>
      </c>
      <c r="L385" s="132"/>
      <c r="M385" s="45"/>
      <c r="N385" s="133"/>
      <c r="O385" s="45"/>
      <c r="P385" s="134"/>
      <c r="Q385" s="117"/>
      <c r="R385" s="125"/>
      <c r="S385" s="4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</row>
    <row r="386" spans="2:205" s="2" customFormat="1" ht="27" customHeight="1">
      <c r="B386" s="123" t="s">
        <v>71</v>
      </c>
      <c r="C386" s="32"/>
      <c r="D386" s="43">
        <v>0.3</v>
      </c>
      <c r="E386" s="126">
        <v>0.3</v>
      </c>
      <c r="F386" s="125"/>
      <c r="G386" s="125"/>
      <c r="H386" s="125"/>
      <c r="I386" s="45"/>
      <c r="J386" s="125">
        <v>90.2</v>
      </c>
      <c r="K386" s="45">
        <f t="shared" si="15"/>
        <v>0.027059999999999997</v>
      </c>
      <c r="L386" s="132"/>
      <c r="M386" s="45"/>
      <c r="N386" s="133"/>
      <c r="O386" s="45"/>
      <c r="P386" s="134"/>
      <c r="Q386" s="117"/>
      <c r="R386" s="125"/>
      <c r="S386" s="45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</row>
    <row r="387" spans="2:205" s="2" customFormat="1" ht="27" customHeight="1">
      <c r="B387" s="123" t="s">
        <v>12</v>
      </c>
      <c r="C387" s="32"/>
      <c r="D387" s="43">
        <v>27</v>
      </c>
      <c r="E387" s="126">
        <v>27</v>
      </c>
      <c r="F387" s="125"/>
      <c r="G387" s="125"/>
      <c r="H387" s="125"/>
      <c r="I387" s="45"/>
      <c r="J387" s="125"/>
      <c r="K387" s="45">
        <f t="shared" si="15"/>
        <v>0</v>
      </c>
      <c r="L387" s="132"/>
      <c r="M387" s="45"/>
      <c r="N387" s="133"/>
      <c r="O387" s="45"/>
      <c r="P387" s="134"/>
      <c r="Q387" s="117"/>
      <c r="R387" s="125"/>
      <c r="S387" s="45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</row>
    <row r="388" spans="2:205" s="2" customFormat="1" ht="27" customHeight="1">
      <c r="B388" s="123" t="s">
        <v>15</v>
      </c>
      <c r="C388" s="32"/>
      <c r="D388" s="43">
        <v>0.5</v>
      </c>
      <c r="E388" s="126">
        <v>0.5</v>
      </c>
      <c r="F388" s="125"/>
      <c r="G388" s="125"/>
      <c r="H388" s="125"/>
      <c r="I388" s="45"/>
      <c r="J388" s="125">
        <v>12</v>
      </c>
      <c r="K388" s="45">
        <f t="shared" si="15"/>
        <v>0.006</v>
      </c>
      <c r="L388" s="132"/>
      <c r="M388" s="45"/>
      <c r="N388" s="133"/>
      <c r="O388" s="45"/>
      <c r="P388" s="134"/>
      <c r="Q388" s="117"/>
      <c r="R388" s="125"/>
      <c r="S388" s="45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</row>
    <row r="389" spans="2:19" s="35" customFormat="1" ht="37.5" customHeight="1">
      <c r="B389" s="103" t="s">
        <v>2</v>
      </c>
      <c r="C389" s="34">
        <v>180</v>
      </c>
      <c r="D389" s="34"/>
      <c r="E389" s="34"/>
      <c r="F389" s="42">
        <v>3.6</v>
      </c>
      <c r="G389" s="42">
        <v>4.5</v>
      </c>
      <c r="H389" s="34">
        <v>33.12</v>
      </c>
      <c r="I389" s="34">
        <v>170</v>
      </c>
      <c r="J389" s="34"/>
      <c r="K389" s="34">
        <f>SUM(K390:K400)</f>
        <v>15.615</v>
      </c>
      <c r="L389" s="34">
        <v>2.62</v>
      </c>
      <c r="M389" s="34">
        <v>0.01</v>
      </c>
      <c r="N389" s="74">
        <v>0.5</v>
      </c>
      <c r="O389" s="42">
        <v>0.24</v>
      </c>
      <c r="P389" s="74">
        <v>42.82</v>
      </c>
      <c r="Q389" s="74">
        <v>93.17</v>
      </c>
      <c r="R389" s="34">
        <v>31.14</v>
      </c>
      <c r="S389" s="34">
        <v>1.12</v>
      </c>
    </row>
    <row r="390" spans="2:205" s="37" customFormat="1" ht="27" customHeight="1">
      <c r="B390" s="138" t="s">
        <v>94</v>
      </c>
      <c r="C390" s="26"/>
      <c r="D390" s="28">
        <v>203</v>
      </c>
      <c r="E390" s="28">
        <v>154</v>
      </c>
      <c r="F390" s="29"/>
      <c r="G390" s="29"/>
      <c r="H390" s="29"/>
      <c r="I390" s="29"/>
      <c r="J390" s="29"/>
      <c r="K390" s="29"/>
      <c r="L390" s="29"/>
      <c r="M390" s="29"/>
      <c r="N390" s="86"/>
      <c r="O390" s="29"/>
      <c r="P390" s="150"/>
      <c r="Q390" s="150"/>
      <c r="R390" s="29"/>
      <c r="S390" s="2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</row>
    <row r="391" spans="2:205" s="37" customFormat="1" ht="27" customHeight="1">
      <c r="B391" s="138" t="s">
        <v>95</v>
      </c>
      <c r="C391" s="26"/>
      <c r="D391" s="28">
        <v>218</v>
      </c>
      <c r="E391" s="28">
        <v>154</v>
      </c>
      <c r="F391" s="29"/>
      <c r="G391" s="29"/>
      <c r="H391" s="29"/>
      <c r="I391" s="29"/>
      <c r="J391" s="29">
        <v>50.5</v>
      </c>
      <c r="K391" s="29">
        <f>J391*D391/1000</f>
        <v>11.009</v>
      </c>
      <c r="L391" s="29"/>
      <c r="M391" s="29"/>
      <c r="N391" s="86"/>
      <c r="O391" s="29"/>
      <c r="P391" s="150"/>
      <c r="Q391" s="150"/>
      <c r="R391" s="29"/>
      <c r="S391" s="2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</row>
    <row r="392" spans="2:205" s="37" customFormat="1" ht="27" customHeight="1">
      <c r="B392" s="138" t="s">
        <v>96</v>
      </c>
      <c r="C392" s="26"/>
      <c r="D392" s="28">
        <v>236</v>
      </c>
      <c r="E392" s="28">
        <v>154</v>
      </c>
      <c r="F392" s="29"/>
      <c r="G392" s="29"/>
      <c r="H392" s="29"/>
      <c r="I392" s="29"/>
      <c r="J392" s="29"/>
      <c r="K392" s="29">
        <f aca="true" t="shared" si="16" ref="K392:K400">J392*D392/1000</f>
        <v>0</v>
      </c>
      <c r="L392" s="29"/>
      <c r="M392" s="29"/>
      <c r="N392" s="86"/>
      <c r="O392" s="29"/>
      <c r="P392" s="150"/>
      <c r="Q392" s="150"/>
      <c r="R392" s="29"/>
      <c r="S392" s="2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</row>
    <row r="393" spans="2:205" s="37" customFormat="1" ht="27" customHeight="1">
      <c r="B393" s="138" t="s">
        <v>97</v>
      </c>
      <c r="C393" s="26"/>
      <c r="D393" s="28">
        <v>256</v>
      </c>
      <c r="E393" s="28">
        <v>154</v>
      </c>
      <c r="F393" s="29"/>
      <c r="G393" s="29"/>
      <c r="H393" s="29"/>
      <c r="I393" s="29"/>
      <c r="J393" s="29"/>
      <c r="K393" s="29">
        <f t="shared" si="16"/>
        <v>0</v>
      </c>
      <c r="L393" s="29"/>
      <c r="M393" s="29"/>
      <c r="N393" s="86"/>
      <c r="O393" s="29"/>
      <c r="P393" s="150"/>
      <c r="Q393" s="150"/>
      <c r="R393" s="29"/>
      <c r="S393" s="2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</row>
    <row r="394" spans="2:205" s="37" customFormat="1" ht="27" customHeight="1">
      <c r="B394" s="138" t="s">
        <v>98</v>
      </c>
      <c r="C394" s="26"/>
      <c r="D394" s="28">
        <v>28</v>
      </c>
      <c r="E394" s="28">
        <v>28</v>
      </c>
      <c r="F394" s="29"/>
      <c r="G394" s="29"/>
      <c r="H394" s="29"/>
      <c r="I394" s="29"/>
      <c r="J394" s="29">
        <v>48</v>
      </c>
      <c r="K394" s="29">
        <f t="shared" si="16"/>
        <v>1.344</v>
      </c>
      <c r="L394" s="29"/>
      <c r="M394" s="29"/>
      <c r="N394" s="86"/>
      <c r="O394" s="29"/>
      <c r="P394" s="150"/>
      <c r="Q394" s="150"/>
      <c r="R394" s="29"/>
      <c r="S394" s="2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</row>
    <row r="395" spans="2:205" s="37" customFormat="1" ht="27" customHeight="1">
      <c r="B395" s="138" t="s">
        <v>99</v>
      </c>
      <c r="C395" s="26"/>
      <c r="D395" s="28">
        <v>12.6</v>
      </c>
      <c r="E395" s="28">
        <v>12.6</v>
      </c>
      <c r="F395" s="29"/>
      <c r="G395" s="29"/>
      <c r="H395" s="29"/>
      <c r="I395" s="29"/>
      <c r="J395" s="29"/>
      <c r="K395" s="29">
        <f t="shared" si="16"/>
        <v>0</v>
      </c>
      <c r="L395" s="29"/>
      <c r="M395" s="29"/>
      <c r="N395" s="86"/>
      <c r="O395" s="29"/>
      <c r="P395" s="150"/>
      <c r="Q395" s="150"/>
      <c r="R395" s="29"/>
      <c r="S395" s="2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</row>
    <row r="396" spans="2:205" s="37" customFormat="1" ht="27" customHeight="1">
      <c r="B396" s="138" t="s">
        <v>100</v>
      </c>
      <c r="C396" s="26"/>
      <c r="D396" s="28">
        <v>3.6</v>
      </c>
      <c r="E396" s="28">
        <v>3.6</v>
      </c>
      <c r="F396" s="29"/>
      <c r="G396" s="29"/>
      <c r="H396" s="29"/>
      <c r="I396" s="29"/>
      <c r="J396" s="29"/>
      <c r="K396" s="29">
        <f t="shared" si="16"/>
        <v>0</v>
      </c>
      <c r="L396" s="29"/>
      <c r="M396" s="29"/>
      <c r="N396" s="86"/>
      <c r="O396" s="29"/>
      <c r="P396" s="150"/>
      <c r="Q396" s="150"/>
      <c r="R396" s="29"/>
      <c r="S396" s="2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</row>
    <row r="397" spans="2:205" s="37" customFormat="1" ht="39" customHeight="1">
      <c r="B397" s="101" t="s">
        <v>101</v>
      </c>
      <c r="C397" s="26"/>
      <c r="D397" s="28">
        <v>15.3</v>
      </c>
      <c r="E397" s="28">
        <v>15.3</v>
      </c>
      <c r="F397" s="29"/>
      <c r="G397" s="29"/>
      <c r="H397" s="29"/>
      <c r="I397" s="29"/>
      <c r="J397" s="29"/>
      <c r="K397" s="29">
        <f t="shared" si="16"/>
        <v>0</v>
      </c>
      <c r="L397" s="29"/>
      <c r="M397" s="29"/>
      <c r="N397" s="86"/>
      <c r="O397" s="29"/>
      <c r="P397" s="150"/>
      <c r="Q397" s="150"/>
      <c r="R397" s="29"/>
      <c r="S397" s="2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</row>
    <row r="398" spans="2:205" s="37" customFormat="1" ht="27" customHeight="1">
      <c r="B398" s="138" t="s">
        <v>102</v>
      </c>
      <c r="C398" s="26" t="s">
        <v>135</v>
      </c>
      <c r="D398" s="28">
        <v>24.3</v>
      </c>
      <c r="E398" s="28">
        <v>24.3</v>
      </c>
      <c r="F398" s="29"/>
      <c r="G398" s="29"/>
      <c r="H398" s="29"/>
      <c r="I398" s="29"/>
      <c r="J398" s="29"/>
      <c r="K398" s="29">
        <f t="shared" si="16"/>
        <v>0</v>
      </c>
      <c r="L398" s="29"/>
      <c r="M398" s="29"/>
      <c r="N398" s="86"/>
      <c r="O398" s="29"/>
      <c r="P398" s="150"/>
      <c r="Q398" s="150"/>
      <c r="R398" s="29"/>
      <c r="S398" s="2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</row>
    <row r="399" spans="2:205" s="37" customFormat="1" ht="27" customHeight="1">
      <c r="B399" s="138" t="s">
        <v>67</v>
      </c>
      <c r="C399" s="26"/>
      <c r="D399" s="28">
        <v>5</v>
      </c>
      <c r="E399" s="28">
        <v>5</v>
      </c>
      <c r="F399" s="29"/>
      <c r="G399" s="29"/>
      <c r="H399" s="29"/>
      <c r="I399" s="29"/>
      <c r="J399" s="29">
        <v>650</v>
      </c>
      <c r="K399" s="29">
        <f t="shared" si="16"/>
        <v>3.25</v>
      </c>
      <c r="L399" s="29"/>
      <c r="M399" s="29"/>
      <c r="N399" s="86"/>
      <c r="O399" s="29"/>
      <c r="P399" s="150"/>
      <c r="Q399" s="150"/>
      <c r="R399" s="29"/>
      <c r="S399" s="2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</row>
    <row r="400" spans="2:205" s="37" customFormat="1" ht="27" customHeight="1">
      <c r="B400" s="99" t="s">
        <v>15</v>
      </c>
      <c r="C400" s="26"/>
      <c r="D400" s="28">
        <v>1</v>
      </c>
      <c r="E400" s="28">
        <v>1</v>
      </c>
      <c r="F400" s="29"/>
      <c r="G400" s="29"/>
      <c r="H400" s="29"/>
      <c r="I400" s="29"/>
      <c r="J400" s="29">
        <v>12</v>
      </c>
      <c r="K400" s="29">
        <f t="shared" si="16"/>
        <v>0.012</v>
      </c>
      <c r="L400" s="29"/>
      <c r="M400" s="29"/>
      <c r="N400" s="86"/>
      <c r="O400" s="29"/>
      <c r="P400" s="150"/>
      <c r="Q400" s="150"/>
      <c r="R400" s="29"/>
      <c r="S400" s="29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</row>
    <row r="401" spans="2:19" s="9" customFormat="1" ht="46.5" customHeight="1">
      <c r="B401" s="108" t="s">
        <v>285</v>
      </c>
      <c r="C401" s="26">
        <v>200</v>
      </c>
      <c r="D401" s="26"/>
      <c r="E401" s="26"/>
      <c r="F401" s="27">
        <v>0.68</v>
      </c>
      <c r="G401" s="27">
        <v>0.1</v>
      </c>
      <c r="H401" s="27">
        <v>11.31</v>
      </c>
      <c r="I401" s="26">
        <v>133</v>
      </c>
      <c r="J401" s="26"/>
      <c r="K401" s="27">
        <f>SUM(K402:K405)</f>
        <v>4.5175600000000005</v>
      </c>
      <c r="L401" s="26">
        <v>0.22</v>
      </c>
      <c r="M401" s="27">
        <v>0</v>
      </c>
      <c r="N401" s="52">
        <v>0</v>
      </c>
      <c r="O401" s="27">
        <v>0</v>
      </c>
      <c r="P401" s="31">
        <v>23.33</v>
      </c>
      <c r="Q401" s="36">
        <v>16.65</v>
      </c>
      <c r="R401" s="26">
        <v>2.38</v>
      </c>
      <c r="S401" s="23">
        <v>0.54</v>
      </c>
    </row>
    <row r="402" spans="2:19" ht="24.75" customHeight="1">
      <c r="B402" s="118" t="s">
        <v>120</v>
      </c>
      <c r="C402" s="32"/>
      <c r="D402" s="43">
        <v>18</v>
      </c>
      <c r="E402" s="43">
        <v>18</v>
      </c>
      <c r="F402" s="45"/>
      <c r="G402" s="45"/>
      <c r="H402" s="45"/>
      <c r="I402" s="45"/>
      <c r="J402" s="43">
        <v>192</v>
      </c>
      <c r="K402" s="43">
        <f>J402*D402/1000</f>
        <v>3.456</v>
      </c>
      <c r="L402" s="45"/>
      <c r="M402" s="45"/>
      <c r="N402" s="116"/>
      <c r="O402" s="45"/>
      <c r="P402" s="117"/>
      <c r="Q402" s="117"/>
      <c r="R402" s="45"/>
      <c r="S402" s="45"/>
    </row>
    <row r="403" spans="2:19" ht="24.75" customHeight="1">
      <c r="B403" s="118" t="s">
        <v>71</v>
      </c>
      <c r="C403" s="32"/>
      <c r="D403" s="43">
        <v>9</v>
      </c>
      <c r="E403" s="43">
        <v>9</v>
      </c>
      <c r="F403" s="45"/>
      <c r="G403" s="45"/>
      <c r="H403" s="45"/>
      <c r="I403" s="45"/>
      <c r="J403" s="43">
        <v>90.2</v>
      </c>
      <c r="K403" s="43">
        <f>J403*D403/1000</f>
        <v>0.8118000000000001</v>
      </c>
      <c r="L403" s="45"/>
      <c r="M403" s="45"/>
      <c r="N403" s="116"/>
      <c r="O403" s="45"/>
      <c r="P403" s="117"/>
      <c r="Q403" s="117"/>
      <c r="R403" s="45"/>
      <c r="S403" s="45"/>
    </row>
    <row r="404" spans="2:19" ht="24.75" customHeight="1">
      <c r="B404" s="118" t="s">
        <v>63</v>
      </c>
      <c r="C404" s="32"/>
      <c r="D404" s="43">
        <v>183</v>
      </c>
      <c r="E404" s="43">
        <v>183</v>
      </c>
      <c r="F404" s="45"/>
      <c r="G404" s="45"/>
      <c r="H404" s="45"/>
      <c r="I404" s="45"/>
      <c r="J404" s="45"/>
      <c r="K404" s="43">
        <f>J404*D404/1000</f>
        <v>0</v>
      </c>
      <c r="L404" s="45"/>
      <c r="M404" s="45"/>
      <c r="N404" s="116"/>
      <c r="O404" s="45"/>
      <c r="P404" s="117"/>
      <c r="Q404" s="117"/>
      <c r="R404" s="45"/>
      <c r="S404" s="45"/>
    </row>
    <row r="405" spans="2:19" ht="24.75" customHeight="1">
      <c r="B405" s="118" t="s">
        <v>121</v>
      </c>
      <c r="C405" s="32"/>
      <c r="D405" s="43">
        <v>0.07</v>
      </c>
      <c r="E405" s="43">
        <v>0.07</v>
      </c>
      <c r="F405" s="45"/>
      <c r="G405" s="45"/>
      <c r="H405" s="45"/>
      <c r="I405" s="125"/>
      <c r="J405" s="125">
        <v>3568</v>
      </c>
      <c r="K405" s="43">
        <f>J405*D405/1000</f>
        <v>0.24976</v>
      </c>
      <c r="L405" s="45"/>
      <c r="M405" s="45"/>
      <c r="N405" s="116"/>
      <c r="O405" s="45"/>
      <c r="P405" s="117"/>
      <c r="Q405" s="117"/>
      <c r="R405" s="125"/>
      <c r="S405" s="45"/>
    </row>
    <row r="406" spans="2:19" s="35" customFormat="1" ht="47.25" customHeight="1">
      <c r="B406" s="87" t="s">
        <v>250</v>
      </c>
      <c r="C406" s="53">
        <v>40</v>
      </c>
      <c r="D406" s="53"/>
      <c r="E406" s="53"/>
      <c r="F406" s="54">
        <v>3.16</v>
      </c>
      <c r="G406" s="54">
        <v>0.4</v>
      </c>
      <c r="H406" s="54">
        <v>19.4</v>
      </c>
      <c r="I406" s="55">
        <v>95</v>
      </c>
      <c r="J406" s="55">
        <v>58</v>
      </c>
      <c r="K406" s="32">
        <f>J406*C406/1000</f>
        <v>2.32</v>
      </c>
      <c r="L406" s="42">
        <v>0</v>
      </c>
      <c r="M406" s="32">
        <v>0.05</v>
      </c>
      <c r="N406" s="78">
        <v>0</v>
      </c>
      <c r="O406" s="32">
        <v>0.5</v>
      </c>
      <c r="P406" s="74">
        <v>9.2</v>
      </c>
      <c r="Q406" s="47">
        <v>35.7</v>
      </c>
      <c r="R406" s="55">
        <v>13.2</v>
      </c>
      <c r="S406" s="32">
        <v>0.8</v>
      </c>
    </row>
    <row r="407" spans="2:19" s="44" customFormat="1" ht="48.75" customHeight="1">
      <c r="B407" s="88" t="s">
        <v>59</v>
      </c>
      <c r="C407" s="32">
        <v>20</v>
      </c>
      <c r="D407" s="43"/>
      <c r="E407" s="43"/>
      <c r="F407" s="32">
        <v>1.4</v>
      </c>
      <c r="G407" s="32">
        <v>0.24</v>
      </c>
      <c r="H407" s="32">
        <v>7.8</v>
      </c>
      <c r="I407" s="69">
        <v>40</v>
      </c>
      <c r="J407" s="32">
        <v>57</v>
      </c>
      <c r="K407" s="32">
        <f>J407*C407/1000</f>
        <v>1.14</v>
      </c>
      <c r="L407" s="42">
        <v>0</v>
      </c>
      <c r="M407" s="32">
        <v>0.04</v>
      </c>
      <c r="N407" s="78">
        <v>0</v>
      </c>
      <c r="O407" s="32">
        <v>0.28</v>
      </c>
      <c r="P407" s="74">
        <v>5.8</v>
      </c>
      <c r="Q407" s="47">
        <v>30</v>
      </c>
      <c r="R407" s="33">
        <v>9.4</v>
      </c>
      <c r="S407" s="32">
        <v>0.78</v>
      </c>
    </row>
    <row r="408" spans="1:20" s="5" customFormat="1" ht="41.25" customHeight="1">
      <c r="A408" s="501" t="s">
        <v>386</v>
      </c>
      <c r="B408" s="502"/>
      <c r="C408" s="503">
        <v>915</v>
      </c>
      <c r="D408" s="503"/>
      <c r="E408" s="504"/>
      <c r="F408" s="551">
        <f>SUM(F329+F334+F350+F389+F401+F406+F407)</f>
        <v>26.040000000000003</v>
      </c>
      <c r="G408" s="551">
        <f aca="true" t="shared" si="17" ref="G408:S408">SUM(G329+G334+G350+G389+G401+G406+G407)</f>
        <v>31.9</v>
      </c>
      <c r="H408" s="551">
        <f t="shared" si="17"/>
        <v>119.23</v>
      </c>
      <c r="I408" s="551">
        <f t="shared" si="17"/>
        <v>1003</v>
      </c>
      <c r="J408" s="551">
        <f t="shared" si="17"/>
        <v>115</v>
      </c>
      <c r="K408" s="551">
        <f t="shared" si="17"/>
        <v>49.074360000000006</v>
      </c>
      <c r="L408" s="551">
        <f t="shared" si="17"/>
        <v>26.860000000000003</v>
      </c>
      <c r="M408" s="551">
        <f t="shared" si="17"/>
        <v>0.29</v>
      </c>
      <c r="N408" s="551">
        <f t="shared" si="17"/>
        <v>2012.7</v>
      </c>
      <c r="O408" s="551">
        <f t="shared" si="17"/>
        <v>6.49</v>
      </c>
      <c r="P408" s="551">
        <f t="shared" si="17"/>
        <v>311.95</v>
      </c>
      <c r="Q408" s="551">
        <f t="shared" si="17"/>
        <v>378.82</v>
      </c>
      <c r="R408" s="551">
        <f t="shared" si="17"/>
        <v>133.74</v>
      </c>
      <c r="S408" s="551">
        <f t="shared" si="17"/>
        <v>5.420000000000001</v>
      </c>
      <c r="T408" s="506"/>
    </row>
    <row r="409" spans="1:20" s="8" customFormat="1" ht="66" customHeight="1">
      <c r="A409" s="507" t="s">
        <v>240</v>
      </c>
      <c r="B409" s="508"/>
      <c r="C409" s="509" t="s">
        <v>511</v>
      </c>
      <c r="D409" s="510"/>
      <c r="E409" s="510"/>
      <c r="F409" s="511">
        <f>SUM(F408+F327)</f>
        <v>45.75</v>
      </c>
      <c r="G409" s="511">
        <f aca="true" t="shared" si="18" ref="G409:S409">SUM(G408+G327)</f>
        <v>49.44</v>
      </c>
      <c r="H409" s="511">
        <f t="shared" si="18"/>
        <v>212.68</v>
      </c>
      <c r="I409" s="511">
        <f t="shared" si="18"/>
        <v>1664</v>
      </c>
      <c r="J409" s="511">
        <f t="shared" si="18"/>
        <v>115</v>
      </c>
      <c r="K409" s="511">
        <f t="shared" si="18"/>
        <v>49.074360000000006</v>
      </c>
      <c r="L409" s="511">
        <f t="shared" si="18"/>
        <v>28.950000000000003</v>
      </c>
      <c r="M409" s="511">
        <f t="shared" si="18"/>
        <v>0.6499999999999999</v>
      </c>
      <c r="N409" s="511">
        <f t="shared" si="18"/>
        <v>2119.7</v>
      </c>
      <c r="O409" s="511">
        <f t="shared" si="18"/>
        <v>8.43</v>
      </c>
      <c r="P409" s="511">
        <f t="shared" si="18"/>
        <v>756.25</v>
      </c>
      <c r="Q409" s="511">
        <f t="shared" si="18"/>
        <v>823.3199999999999</v>
      </c>
      <c r="R409" s="511">
        <f t="shared" si="18"/>
        <v>241.04000000000002</v>
      </c>
      <c r="S409" s="511">
        <f t="shared" si="18"/>
        <v>9.260000000000002</v>
      </c>
      <c r="T409" s="298"/>
    </row>
    <row r="410" spans="1:20" ht="20.25" customHeight="1">
      <c r="A410" s="281"/>
      <c r="B410" s="277"/>
      <c r="C410" s="278"/>
      <c r="D410" s="279"/>
      <c r="E410" s="279"/>
      <c r="F410" s="279"/>
      <c r="G410" s="279"/>
      <c r="H410" s="279"/>
      <c r="I410" s="280"/>
      <c r="J410" s="281"/>
      <c r="K410" s="281"/>
      <c r="L410" s="282" t="s">
        <v>81</v>
      </c>
      <c r="M410" s="283"/>
      <c r="N410" s="283"/>
      <c r="O410" s="283"/>
      <c r="P410" s="283"/>
      <c r="Q410" s="283"/>
      <c r="R410" s="283"/>
      <c r="S410" s="284"/>
      <c r="T410" s="253"/>
    </row>
    <row r="411" spans="1:20" ht="39" customHeight="1">
      <c r="A411" s="622" t="s">
        <v>235</v>
      </c>
      <c r="B411" s="624" t="s">
        <v>72</v>
      </c>
      <c r="C411" s="285"/>
      <c r="D411" s="286"/>
      <c r="E411" s="287"/>
      <c r="F411" s="626" t="s">
        <v>236</v>
      </c>
      <c r="G411" s="627"/>
      <c r="H411" s="628"/>
      <c r="I411" s="629" t="s">
        <v>78</v>
      </c>
      <c r="J411" s="288"/>
      <c r="K411" s="288"/>
      <c r="L411" s="619" t="s">
        <v>82</v>
      </c>
      <c r="M411" s="620"/>
      <c r="N411" s="620"/>
      <c r="O411" s="620"/>
      <c r="P411" s="620" t="s">
        <v>83</v>
      </c>
      <c r="Q411" s="620"/>
      <c r="R411" s="620"/>
      <c r="S411" s="621"/>
      <c r="T411" s="253"/>
    </row>
    <row r="412" spans="1:20" ht="54" customHeight="1">
      <c r="A412" s="623"/>
      <c r="B412" s="625"/>
      <c r="C412" s="289" t="s">
        <v>237</v>
      </c>
      <c r="D412" s="290" t="s">
        <v>73</v>
      </c>
      <c r="E412" s="290" t="s">
        <v>74</v>
      </c>
      <c r="F412" s="291" t="s">
        <v>75</v>
      </c>
      <c r="G412" s="291" t="s">
        <v>76</v>
      </c>
      <c r="H412" s="292" t="s">
        <v>77</v>
      </c>
      <c r="I412" s="630"/>
      <c r="J412" s="293" t="s">
        <v>79</v>
      </c>
      <c r="K412" s="294" t="s">
        <v>80</v>
      </c>
      <c r="L412" s="295" t="s">
        <v>84</v>
      </c>
      <c r="M412" s="295" t="s">
        <v>85</v>
      </c>
      <c r="N412" s="295" t="s">
        <v>86</v>
      </c>
      <c r="O412" s="295" t="s">
        <v>87</v>
      </c>
      <c r="P412" s="295" t="s">
        <v>88</v>
      </c>
      <c r="Q412" s="295" t="s">
        <v>89</v>
      </c>
      <c r="R412" s="295" t="s">
        <v>90</v>
      </c>
      <c r="S412" s="296" t="s">
        <v>91</v>
      </c>
      <c r="T412" s="254"/>
    </row>
    <row r="413" spans="1:20" ht="61.5" customHeight="1">
      <c r="A413" s="263" t="s">
        <v>244</v>
      </c>
      <c r="B413" s="264"/>
      <c r="C413" s="265"/>
      <c r="D413" s="266"/>
      <c r="E413" s="263"/>
      <c r="F413" s="267"/>
      <c r="G413" s="268"/>
      <c r="H413" s="268"/>
      <c r="I413" s="268"/>
      <c r="J413" s="325"/>
      <c r="K413" s="326"/>
      <c r="L413" s="273"/>
      <c r="M413" s="273"/>
      <c r="N413" s="273"/>
      <c r="O413" s="273"/>
      <c r="P413" s="273"/>
      <c r="Q413" s="273"/>
      <c r="R413" s="273"/>
      <c r="S413" s="274"/>
      <c r="T413" s="254"/>
    </row>
    <row r="414" spans="1:20" s="8" customFormat="1" ht="19.5" customHeight="1">
      <c r="A414" s="276" t="s">
        <v>360</v>
      </c>
      <c r="B414" s="457"/>
      <c r="C414" s="276"/>
      <c r="D414" s="458"/>
      <c r="E414" s="459"/>
      <c r="F414" s="460"/>
      <c r="G414" s="460"/>
      <c r="H414" s="460"/>
      <c r="I414" s="460"/>
      <c r="J414" s="461"/>
      <c r="K414" s="461" t="e">
        <f>SUM(#REF!+#REF!+#REF!+#REF!+#REF!+#REF!)</f>
        <v>#REF!</v>
      </c>
      <c r="L414" s="461"/>
      <c r="M414" s="461"/>
      <c r="N414" s="461"/>
      <c r="O414" s="461"/>
      <c r="P414" s="461"/>
      <c r="Q414" s="461"/>
      <c r="R414" s="461"/>
      <c r="S414" s="461"/>
      <c r="T414" s="298"/>
    </row>
    <row r="415" spans="2:19" s="35" customFormat="1" ht="28.5" customHeight="1">
      <c r="B415" s="536" t="s">
        <v>438</v>
      </c>
      <c r="C415" s="462" t="s">
        <v>362</v>
      </c>
      <c r="D415" s="34"/>
      <c r="E415" s="463"/>
      <c r="F415" s="42">
        <v>2.45</v>
      </c>
      <c r="G415" s="464">
        <v>7.55</v>
      </c>
      <c r="H415" s="464">
        <v>14.62</v>
      </c>
      <c r="I415" s="464">
        <v>136.6</v>
      </c>
      <c r="J415" s="464"/>
      <c r="K415" s="464"/>
      <c r="L415" s="464">
        <v>0</v>
      </c>
      <c r="M415" s="464">
        <v>0.049</v>
      </c>
      <c r="N415" s="464">
        <v>45</v>
      </c>
      <c r="O415" s="464">
        <v>0.49</v>
      </c>
      <c r="P415" s="464">
        <v>9.3</v>
      </c>
      <c r="Q415" s="465">
        <v>29.1</v>
      </c>
      <c r="R415" s="464">
        <v>9.9</v>
      </c>
      <c r="S415" s="464">
        <v>0.62</v>
      </c>
    </row>
    <row r="416" spans="2:19" s="10" customFormat="1" ht="39.75" customHeight="1">
      <c r="B416" s="467" t="s">
        <v>439</v>
      </c>
      <c r="C416" s="468"/>
      <c r="D416" s="353">
        <v>30</v>
      </c>
      <c r="E416" s="469">
        <v>30</v>
      </c>
      <c r="F416" s="393"/>
      <c r="G416" s="470"/>
      <c r="H416" s="470"/>
      <c r="I416" s="470"/>
      <c r="J416" s="470"/>
      <c r="K416" s="470"/>
      <c r="L416" s="470"/>
      <c r="M416" s="470"/>
      <c r="N416" s="470"/>
      <c r="O416" s="470"/>
      <c r="P416" s="470"/>
      <c r="Q416" s="471"/>
      <c r="R416" s="470"/>
      <c r="S416" s="470"/>
    </row>
    <row r="417" spans="2:19" s="10" customFormat="1" ht="19.5" customHeight="1">
      <c r="B417" s="467" t="s">
        <v>67</v>
      </c>
      <c r="C417" s="468"/>
      <c r="D417" s="353">
        <v>10</v>
      </c>
      <c r="E417" s="469">
        <v>10</v>
      </c>
      <c r="F417" s="393"/>
      <c r="G417" s="470"/>
      <c r="H417" s="470"/>
      <c r="I417" s="470"/>
      <c r="J417" s="470"/>
      <c r="K417" s="470"/>
      <c r="L417" s="470"/>
      <c r="M417" s="470"/>
      <c r="N417" s="470"/>
      <c r="O417" s="470"/>
      <c r="P417" s="470"/>
      <c r="Q417" s="471"/>
      <c r="R417" s="470"/>
      <c r="S417" s="470"/>
    </row>
    <row r="418" spans="2:19" s="35" customFormat="1" ht="26.25" customHeight="1">
      <c r="B418" s="87" t="s">
        <v>440</v>
      </c>
      <c r="C418" s="55" t="s">
        <v>376</v>
      </c>
      <c r="D418" s="32"/>
      <c r="E418" s="32"/>
      <c r="F418" s="33">
        <v>10.4</v>
      </c>
      <c r="G418" s="33">
        <v>9.4</v>
      </c>
      <c r="H418" s="33">
        <v>36.4</v>
      </c>
      <c r="I418" s="32">
        <v>254</v>
      </c>
      <c r="J418" s="32"/>
      <c r="K418" s="32"/>
      <c r="L418" s="33">
        <v>0.8</v>
      </c>
      <c r="M418" s="33">
        <v>0.2</v>
      </c>
      <c r="N418" s="33">
        <v>25.3</v>
      </c>
      <c r="O418" s="33">
        <v>0.64</v>
      </c>
      <c r="P418" s="47">
        <v>163.8</v>
      </c>
      <c r="Q418" s="78">
        <v>243</v>
      </c>
      <c r="R418" s="33">
        <v>48</v>
      </c>
      <c r="S418" s="42">
        <v>2.3</v>
      </c>
    </row>
    <row r="419" spans="2:19" s="1" customFormat="1" ht="25.5" customHeight="1">
      <c r="B419" s="335" t="s">
        <v>367</v>
      </c>
      <c r="C419" s="14"/>
      <c r="D419" s="25">
        <v>12</v>
      </c>
      <c r="E419" s="25">
        <v>12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336"/>
      <c r="Q419" s="566"/>
      <c r="R419" s="13"/>
      <c r="S419" s="13"/>
    </row>
    <row r="420" spans="2:19" s="1" customFormat="1" ht="25.5" customHeight="1">
      <c r="B420" s="335" t="s">
        <v>112</v>
      </c>
      <c r="C420" s="14"/>
      <c r="D420" s="25">
        <v>17</v>
      </c>
      <c r="E420" s="25">
        <v>17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336"/>
      <c r="Q420" s="566"/>
      <c r="R420" s="13"/>
      <c r="S420" s="13"/>
    </row>
    <row r="421" spans="2:19" s="1" customFormat="1" ht="25.5" customHeight="1">
      <c r="B421" s="335" t="s">
        <v>98</v>
      </c>
      <c r="C421" s="14"/>
      <c r="D421" s="25">
        <v>110</v>
      </c>
      <c r="E421" s="25">
        <v>110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336"/>
      <c r="Q421" s="566"/>
      <c r="R421" s="13"/>
      <c r="S421" s="13"/>
    </row>
    <row r="422" spans="2:19" s="1" customFormat="1" ht="25.5" customHeight="1">
      <c r="B422" s="335" t="s">
        <v>63</v>
      </c>
      <c r="C422" s="14"/>
      <c r="D422" s="25">
        <v>80</v>
      </c>
      <c r="E422" s="25">
        <v>80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336"/>
      <c r="Q422" s="566"/>
      <c r="R422" s="13"/>
      <c r="S422" s="13"/>
    </row>
    <row r="423" spans="2:19" s="1" customFormat="1" ht="25.5" customHeight="1" hidden="1">
      <c r="B423" s="335" t="s">
        <v>99</v>
      </c>
      <c r="C423" s="14"/>
      <c r="D423" s="25">
        <v>46</v>
      </c>
      <c r="E423" s="25">
        <v>46</v>
      </c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336"/>
      <c r="Q423" s="566"/>
      <c r="R423" s="13"/>
      <c r="S423" s="13"/>
    </row>
    <row r="424" spans="2:19" s="1" customFormat="1" ht="25.5" customHeight="1" hidden="1">
      <c r="B424" s="335" t="s">
        <v>100</v>
      </c>
      <c r="C424" s="14"/>
      <c r="D424" s="25">
        <v>12</v>
      </c>
      <c r="E424" s="25">
        <v>12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336"/>
      <c r="Q424" s="566"/>
      <c r="R424" s="13"/>
      <c r="S424" s="13"/>
    </row>
    <row r="425" spans="2:19" s="1" customFormat="1" ht="33.75" customHeight="1" hidden="1">
      <c r="B425" s="337" t="s">
        <v>101</v>
      </c>
      <c r="C425" s="14"/>
      <c r="D425" s="25">
        <v>54</v>
      </c>
      <c r="E425" s="25">
        <v>54</v>
      </c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336"/>
      <c r="Q425" s="566"/>
      <c r="R425" s="13"/>
      <c r="S425" s="13"/>
    </row>
    <row r="426" spans="2:19" s="1" customFormat="1" ht="26.25" customHeight="1" hidden="1">
      <c r="B426" s="337" t="s">
        <v>107</v>
      </c>
      <c r="C426" s="14"/>
      <c r="D426" s="25">
        <v>88</v>
      </c>
      <c r="E426" s="25">
        <v>88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336"/>
      <c r="Q426" s="566"/>
      <c r="R426" s="13"/>
      <c r="S426" s="13"/>
    </row>
    <row r="427" spans="2:19" s="1" customFormat="1" ht="25.5" customHeight="1">
      <c r="B427" s="335" t="s">
        <v>71</v>
      </c>
      <c r="C427" s="14"/>
      <c r="D427" s="25">
        <v>6.6</v>
      </c>
      <c r="E427" s="25">
        <v>6.6</v>
      </c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336"/>
      <c r="Q427" s="566"/>
      <c r="R427" s="13"/>
      <c r="S427" s="13"/>
    </row>
    <row r="428" spans="2:19" s="1" customFormat="1" ht="25.5" customHeight="1">
      <c r="B428" s="335" t="s">
        <v>67</v>
      </c>
      <c r="C428" s="14"/>
      <c r="D428" s="25">
        <v>5</v>
      </c>
      <c r="E428" s="25">
        <v>5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336"/>
      <c r="Q428" s="566"/>
      <c r="R428" s="13"/>
      <c r="S428" s="13"/>
    </row>
    <row r="429" spans="2:19" s="1" customFormat="1" ht="25.5" customHeight="1">
      <c r="B429" s="335" t="s">
        <v>15</v>
      </c>
      <c r="C429" s="14"/>
      <c r="D429" s="25">
        <v>0.2</v>
      </c>
      <c r="E429" s="25">
        <v>0.2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336"/>
      <c r="Q429" s="566"/>
      <c r="R429" s="13"/>
      <c r="S429" s="13"/>
    </row>
    <row r="430" spans="2:19" s="8" customFormat="1" ht="36" customHeight="1">
      <c r="B430" s="480" t="s">
        <v>366</v>
      </c>
      <c r="C430" s="481" t="s">
        <v>376</v>
      </c>
      <c r="D430" s="327"/>
      <c r="E430" s="482"/>
      <c r="F430" s="391">
        <v>9.4</v>
      </c>
      <c r="G430" s="483">
        <v>8.2</v>
      </c>
      <c r="H430" s="483">
        <v>27.8</v>
      </c>
      <c r="I430" s="484">
        <v>289</v>
      </c>
      <c r="J430" s="483"/>
      <c r="K430" s="483"/>
      <c r="L430" s="483">
        <v>1</v>
      </c>
      <c r="M430" s="483">
        <v>0.15</v>
      </c>
      <c r="N430" s="484">
        <v>35.2</v>
      </c>
      <c r="O430" s="483">
        <v>0.79</v>
      </c>
      <c r="P430" s="485">
        <v>160.1</v>
      </c>
      <c r="Q430" s="484">
        <v>242</v>
      </c>
      <c r="R430" s="484">
        <v>48</v>
      </c>
      <c r="S430" s="483">
        <v>2.6</v>
      </c>
    </row>
    <row r="431" spans="2:19" s="10" customFormat="1" ht="19.5" customHeight="1">
      <c r="B431" s="473" t="s">
        <v>367</v>
      </c>
      <c r="C431" s="468"/>
      <c r="D431" s="353">
        <v>27</v>
      </c>
      <c r="E431" s="469">
        <v>27</v>
      </c>
      <c r="F431" s="393"/>
      <c r="G431" s="470"/>
      <c r="H431" s="470"/>
      <c r="I431" s="470"/>
      <c r="J431" s="470"/>
      <c r="K431" s="470"/>
      <c r="L431" s="470"/>
      <c r="M431" s="470"/>
      <c r="N431" s="471"/>
      <c r="O431" s="470"/>
      <c r="P431" s="472"/>
      <c r="Q431" s="471"/>
      <c r="R431" s="470"/>
      <c r="S431" s="470"/>
    </row>
    <row r="432" spans="2:19" s="10" customFormat="1" ht="19.5" customHeight="1">
      <c r="B432" s="473" t="s">
        <v>98</v>
      </c>
      <c r="C432" s="468"/>
      <c r="D432" s="353">
        <v>110</v>
      </c>
      <c r="E432" s="469">
        <v>110</v>
      </c>
      <c r="F432" s="393"/>
      <c r="G432" s="470"/>
      <c r="H432" s="470"/>
      <c r="I432" s="470"/>
      <c r="J432" s="470"/>
      <c r="K432" s="470"/>
      <c r="L432" s="470"/>
      <c r="M432" s="470"/>
      <c r="N432" s="471"/>
      <c r="O432" s="470"/>
      <c r="P432" s="472"/>
      <c r="Q432" s="471"/>
      <c r="R432" s="470"/>
      <c r="S432" s="470"/>
    </row>
    <row r="433" spans="2:19" s="10" customFormat="1" ht="19.5" customHeight="1">
      <c r="B433" s="473" t="s">
        <v>63</v>
      </c>
      <c r="C433" s="468"/>
      <c r="D433" s="353">
        <v>95</v>
      </c>
      <c r="E433" s="356">
        <v>95</v>
      </c>
      <c r="F433" s="393"/>
      <c r="G433" s="470"/>
      <c r="H433" s="470"/>
      <c r="I433" s="470"/>
      <c r="J433" s="470"/>
      <c r="K433" s="470"/>
      <c r="L433" s="470"/>
      <c r="M433" s="470"/>
      <c r="N433" s="471"/>
      <c r="O433" s="470"/>
      <c r="P433" s="472"/>
      <c r="Q433" s="471"/>
      <c r="R433" s="470"/>
      <c r="S433" s="470"/>
    </row>
    <row r="434" spans="2:19" s="10" customFormat="1" ht="19.5" customHeight="1">
      <c r="B434" s="473" t="s">
        <v>67</v>
      </c>
      <c r="C434" s="468"/>
      <c r="D434" s="353">
        <v>5</v>
      </c>
      <c r="E434" s="469">
        <v>5</v>
      </c>
      <c r="F434" s="393"/>
      <c r="G434" s="470"/>
      <c r="H434" s="470"/>
      <c r="I434" s="470"/>
      <c r="J434" s="470"/>
      <c r="K434" s="470"/>
      <c r="L434" s="470"/>
      <c r="M434" s="470"/>
      <c r="N434" s="471"/>
      <c r="O434" s="470"/>
      <c r="P434" s="472"/>
      <c r="Q434" s="471"/>
      <c r="R434" s="470"/>
      <c r="S434" s="470"/>
    </row>
    <row r="435" spans="2:19" s="10" customFormat="1" ht="19.5" customHeight="1">
      <c r="B435" s="473" t="s">
        <v>71</v>
      </c>
      <c r="C435" s="468"/>
      <c r="D435" s="353">
        <v>6.6</v>
      </c>
      <c r="E435" s="469">
        <v>6.6</v>
      </c>
      <c r="F435" s="393"/>
      <c r="G435" s="470"/>
      <c r="H435" s="470"/>
      <c r="I435" s="470"/>
      <c r="J435" s="470"/>
      <c r="K435" s="470"/>
      <c r="L435" s="470"/>
      <c r="M435" s="470"/>
      <c r="N435" s="471"/>
      <c r="O435" s="470"/>
      <c r="P435" s="472"/>
      <c r="Q435" s="471"/>
      <c r="R435" s="470"/>
      <c r="S435" s="470"/>
    </row>
    <row r="436" spans="2:19" s="10" customFormat="1" ht="19.5" customHeight="1">
      <c r="B436" s="473" t="s">
        <v>15</v>
      </c>
      <c r="C436" s="468"/>
      <c r="D436" s="353">
        <v>0.5</v>
      </c>
      <c r="E436" s="469">
        <v>0.5</v>
      </c>
      <c r="F436" s="393"/>
      <c r="G436" s="470"/>
      <c r="H436" s="470"/>
      <c r="I436" s="470"/>
      <c r="J436" s="470"/>
      <c r="K436" s="470"/>
      <c r="L436" s="470"/>
      <c r="M436" s="470"/>
      <c r="N436" s="471"/>
      <c r="O436" s="470"/>
      <c r="P436" s="472"/>
      <c r="Q436" s="471"/>
      <c r="R436" s="470"/>
      <c r="S436" s="470"/>
    </row>
    <row r="437" spans="2:19" s="9" customFormat="1" ht="28.5" customHeight="1">
      <c r="B437" s="108" t="s">
        <v>368</v>
      </c>
      <c r="C437" s="26">
        <v>125</v>
      </c>
      <c r="D437" s="26"/>
      <c r="E437" s="26"/>
      <c r="F437" s="26">
        <v>6.2</v>
      </c>
      <c r="G437" s="27">
        <v>3.1</v>
      </c>
      <c r="H437" s="26">
        <v>9.2</v>
      </c>
      <c r="I437" s="26">
        <v>85</v>
      </c>
      <c r="J437" s="26"/>
      <c r="K437" s="27"/>
      <c r="L437" s="27">
        <v>0.9</v>
      </c>
      <c r="M437" s="26">
        <v>0.1</v>
      </c>
      <c r="N437" s="27">
        <v>27</v>
      </c>
      <c r="O437" s="26">
        <v>0</v>
      </c>
      <c r="P437" s="52">
        <v>165</v>
      </c>
      <c r="Q437" s="52">
        <v>130</v>
      </c>
      <c r="R437" s="27">
        <v>20.4</v>
      </c>
      <c r="S437" s="26">
        <v>0.1</v>
      </c>
    </row>
    <row r="438" spans="2:19" s="10" customFormat="1" ht="19.5" customHeight="1">
      <c r="B438" s="467" t="s">
        <v>369</v>
      </c>
      <c r="C438" s="486"/>
      <c r="D438" s="353">
        <v>125</v>
      </c>
      <c r="E438" s="469">
        <v>125</v>
      </c>
      <c r="F438" s="393"/>
      <c r="G438" s="470"/>
      <c r="H438" s="470"/>
      <c r="I438" s="470"/>
      <c r="J438" s="470"/>
      <c r="K438" s="470"/>
      <c r="L438" s="470"/>
      <c r="M438" s="470"/>
      <c r="N438" s="470"/>
      <c r="O438" s="470"/>
      <c r="P438" s="470"/>
      <c r="Q438" s="470"/>
      <c r="R438" s="470"/>
      <c r="S438" s="470"/>
    </row>
    <row r="439" spans="2:19" s="35" customFormat="1" ht="30" customHeight="1">
      <c r="B439" s="107" t="s">
        <v>370</v>
      </c>
      <c r="C439" s="32">
        <v>100</v>
      </c>
      <c r="D439" s="32"/>
      <c r="E439" s="32"/>
      <c r="F439" s="33">
        <v>5</v>
      </c>
      <c r="G439" s="33">
        <v>2.5</v>
      </c>
      <c r="H439" s="33">
        <v>8.5</v>
      </c>
      <c r="I439" s="32">
        <v>87</v>
      </c>
      <c r="J439" s="32"/>
      <c r="K439" s="32"/>
      <c r="L439" s="33">
        <v>0.6</v>
      </c>
      <c r="M439" s="33">
        <v>0.03</v>
      </c>
      <c r="N439" s="33">
        <v>22</v>
      </c>
      <c r="O439" s="33">
        <v>0</v>
      </c>
      <c r="P439" s="32">
        <v>119</v>
      </c>
      <c r="Q439" s="32">
        <v>91</v>
      </c>
      <c r="R439" s="32">
        <v>14</v>
      </c>
      <c r="S439" s="32">
        <v>0.1</v>
      </c>
    </row>
    <row r="440" spans="2:19" ht="29.25" customHeight="1">
      <c r="B440" s="360" t="s">
        <v>371</v>
      </c>
      <c r="C440" s="329"/>
      <c r="D440" s="332">
        <v>104</v>
      </c>
      <c r="E440" s="332">
        <v>100</v>
      </c>
      <c r="F440" s="334"/>
      <c r="G440" s="334"/>
      <c r="H440" s="334"/>
      <c r="I440" s="334"/>
      <c r="J440" s="332"/>
      <c r="K440" s="332"/>
      <c r="L440" s="334"/>
      <c r="M440" s="334"/>
      <c r="N440" s="334"/>
      <c r="O440" s="334"/>
      <c r="P440" s="334"/>
      <c r="Q440" s="334"/>
      <c r="R440" s="334"/>
      <c r="S440" s="334"/>
    </row>
    <row r="441" spans="2:19" s="35" customFormat="1" ht="30" customHeight="1">
      <c r="B441" s="107" t="s">
        <v>372</v>
      </c>
      <c r="C441" s="32">
        <v>100</v>
      </c>
      <c r="D441" s="32"/>
      <c r="E441" s="32"/>
      <c r="F441" s="33">
        <v>5</v>
      </c>
      <c r="G441" s="33">
        <v>2.5</v>
      </c>
      <c r="H441" s="33">
        <v>3.5</v>
      </c>
      <c r="I441" s="32">
        <v>68</v>
      </c>
      <c r="J441" s="32"/>
      <c r="K441" s="32"/>
      <c r="L441" s="33">
        <v>0.6</v>
      </c>
      <c r="M441" s="33">
        <v>0.04</v>
      </c>
      <c r="N441" s="33">
        <v>22</v>
      </c>
      <c r="O441" s="33">
        <v>0</v>
      </c>
      <c r="P441" s="32">
        <v>122</v>
      </c>
      <c r="Q441" s="32">
        <v>96</v>
      </c>
      <c r="R441" s="32">
        <v>15</v>
      </c>
      <c r="S441" s="32">
        <v>0.1</v>
      </c>
    </row>
    <row r="442" spans="2:19" ht="29.25" customHeight="1">
      <c r="B442" s="360" t="s">
        <v>373</v>
      </c>
      <c r="C442" s="329"/>
      <c r="D442" s="332">
        <v>104</v>
      </c>
      <c r="E442" s="332">
        <v>100</v>
      </c>
      <c r="F442" s="334"/>
      <c r="G442" s="334"/>
      <c r="H442" s="334"/>
      <c r="I442" s="334"/>
      <c r="J442" s="332"/>
      <c r="K442" s="332"/>
      <c r="L442" s="334"/>
      <c r="M442" s="334"/>
      <c r="N442" s="334"/>
      <c r="O442" s="334"/>
      <c r="P442" s="334"/>
      <c r="Q442" s="334"/>
      <c r="R442" s="334"/>
      <c r="S442" s="334"/>
    </row>
    <row r="443" spans="2:19" s="35" customFormat="1" ht="27.75" customHeight="1">
      <c r="B443" s="85" t="s">
        <v>441</v>
      </c>
      <c r="C443" s="26">
        <v>200</v>
      </c>
      <c r="D443" s="26"/>
      <c r="E443" s="26"/>
      <c r="F443" s="27">
        <v>3.1</v>
      </c>
      <c r="G443" s="27">
        <v>2.7</v>
      </c>
      <c r="H443" s="27">
        <v>15.9</v>
      </c>
      <c r="I443" s="26">
        <v>119</v>
      </c>
      <c r="J443" s="26"/>
      <c r="K443" s="573"/>
      <c r="L443" s="23">
        <v>1.3</v>
      </c>
      <c r="M443" s="26">
        <v>0.04</v>
      </c>
      <c r="N443" s="52">
        <v>20</v>
      </c>
      <c r="O443" s="26">
        <v>0.05</v>
      </c>
      <c r="P443" s="31">
        <v>125.78</v>
      </c>
      <c r="Q443" s="52">
        <v>90</v>
      </c>
      <c r="R443" s="26">
        <v>14</v>
      </c>
      <c r="S443" s="27">
        <v>0.13</v>
      </c>
    </row>
    <row r="444" spans="2:19" ht="22.5" customHeight="1">
      <c r="B444" s="348" t="s">
        <v>442</v>
      </c>
      <c r="C444" s="329"/>
      <c r="D444" s="332">
        <v>4</v>
      </c>
      <c r="E444" s="332">
        <v>4</v>
      </c>
      <c r="F444" s="334"/>
      <c r="G444" s="334"/>
      <c r="H444" s="334"/>
      <c r="I444" s="334"/>
      <c r="J444" s="334"/>
      <c r="K444" s="470"/>
      <c r="L444" s="334"/>
      <c r="M444" s="334"/>
      <c r="N444" s="361"/>
      <c r="O444" s="334"/>
      <c r="P444" s="349"/>
      <c r="Q444" s="490"/>
      <c r="R444" s="334"/>
      <c r="S444" s="334"/>
    </row>
    <row r="445" spans="2:19" ht="22.5" customHeight="1">
      <c r="B445" s="348" t="s">
        <v>71</v>
      </c>
      <c r="C445" s="329"/>
      <c r="D445" s="332">
        <v>9</v>
      </c>
      <c r="E445" s="332">
        <v>9</v>
      </c>
      <c r="F445" s="334"/>
      <c r="G445" s="334"/>
      <c r="H445" s="334"/>
      <c r="I445" s="334"/>
      <c r="J445" s="334"/>
      <c r="K445" s="470"/>
      <c r="L445" s="334"/>
      <c r="M445" s="334"/>
      <c r="N445" s="361"/>
      <c r="O445" s="334"/>
      <c r="P445" s="349"/>
      <c r="Q445" s="490"/>
      <c r="R445" s="334"/>
      <c r="S445" s="334"/>
    </row>
    <row r="446" spans="2:19" ht="22.5" customHeight="1">
      <c r="B446" s="348" t="s">
        <v>98</v>
      </c>
      <c r="C446" s="329"/>
      <c r="D446" s="332">
        <v>100</v>
      </c>
      <c r="E446" s="332">
        <v>100</v>
      </c>
      <c r="F446" s="334"/>
      <c r="G446" s="334"/>
      <c r="H446" s="334"/>
      <c r="I446" s="334"/>
      <c r="J446" s="334"/>
      <c r="K446" s="470"/>
      <c r="L446" s="334"/>
      <c r="M446" s="334"/>
      <c r="N446" s="361"/>
      <c r="O446" s="334"/>
      <c r="P446" s="349"/>
      <c r="Q446" s="490"/>
      <c r="R446" s="334"/>
      <c r="S446" s="334"/>
    </row>
    <row r="447" spans="2:19" ht="22.5" customHeight="1">
      <c r="B447" s="348" t="s">
        <v>63</v>
      </c>
      <c r="C447" s="329"/>
      <c r="D447" s="332">
        <v>100</v>
      </c>
      <c r="E447" s="332">
        <v>100</v>
      </c>
      <c r="F447" s="334"/>
      <c r="G447" s="334"/>
      <c r="H447" s="334"/>
      <c r="I447" s="334"/>
      <c r="J447" s="334"/>
      <c r="K447" s="334"/>
      <c r="L447" s="334"/>
      <c r="M447" s="334"/>
      <c r="N447" s="361"/>
      <c r="O447" s="334"/>
      <c r="P447" s="349"/>
      <c r="Q447" s="490"/>
      <c r="R447" s="334"/>
      <c r="S447" s="334"/>
    </row>
    <row r="448" spans="2:19" ht="22.5" customHeight="1">
      <c r="B448" s="350" t="s">
        <v>99</v>
      </c>
      <c r="C448" s="329"/>
      <c r="D448" s="332">
        <v>46</v>
      </c>
      <c r="E448" s="332">
        <v>46</v>
      </c>
      <c r="F448" s="334"/>
      <c r="G448" s="334"/>
      <c r="H448" s="334"/>
      <c r="I448" s="334"/>
      <c r="J448" s="334"/>
      <c r="K448" s="334"/>
      <c r="L448" s="334"/>
      <c r="M448" s="334"/>
      <c r="N448" s="361"/>
      <c r="O448" s="334"/>
      <c r="P448" s="349"/>
      <c r="Q448" s="490"/>
      <c r="R448" s="334"/>
      <c r="S448" s="334"/>
    </row>
    <row r="449" spans="2:19" ht="22.5" customHeight="1">
      <c r="B449" s="350" t="s">
        <v>100</v>
      </c>
      <c r="C449" s="329"/>
      <c r="D449" s="332">
        <v>12</v>
      </c>
      <c r="E449" s="332">
        <v>12</v>
      </c>
      <c r="F449" s="334"/>
      <c r="G449" s="334"/>
      <c r="H449" s="334"/>
      <c r="I449" s="334"/>
      <c r="J449" s="334"/>
      <c r="K449" s="334"/>
      <c r="L449" s="334"/>
      <c r="M449" s="334"/>
      <c r="N449" s="361"/>
      <c r="O449" s="334"/>
      <c r="P449" s="349"/>
      <c r="Q449" s="490"/>
      <c r="R449" s="334"/>
      <c r="S449" s="334"/>
    </row>
    <row r="450" spans="2:19" ht="30" customHeight="1">
      <c r="B450" s="360" t="s">
        <v>101</v>
      </c>
      <c r="C450" s="329"/>
      <c r="D450" s="332">
        <v>54</v>
      </c>
      <c r="E450" s="332">
        <v>54</v>
      </c>
      <c r="F450" s="334"/>
      <c r="G450" s="334"/>
      <c r="H450" s="334"/>
      <c r="I450" s="334"/>
      <c r="J450" s="334"/>
      <c r="K450" s="334"/>
      <c r="L450" s="334"/>
      <c r="M450" s="334"/>
      <c r="N450" s="361"/>
      <c r="O450" s="334"/>
      <c r="P450" s="349"/>
      <c r="Q450" s="490"/>
      <c r="R450" s="334"/>
      <c r="S450" s="334"/>
    </row>
    <row r="451" spans="2:19" ht="15.75" customHeight="1">
      <c r="B451" s="360" t="s">
        <v>107</v>
      </c>
      <c r="C451" s="329"/>
      <c r="D451" s="332">
        <v>88</v>
      </c>
      <c r="E451" s="332">
        <v>88</v>
      </c>
      <c r="F451" s="334"/>
      <c r="G451" s="334"/>
      <c r="H451" s="334"/>
      <c r="I451" s="334"/>
      <c r="J451" s="334"/>
      <c r="K451" s="334"/>
      <c r="L451" s="334"/>
      <c r="M451" s="334"/>
      <c r="N451" s="361"/>
      <c r="O451" s="334"/>
      <c r="P451" s="349"/>
      <c r="Q451" s="490"/>
      <c r="R451" s="334"/>
      <c r="S451" s="334"/>
    </row>
    <row r="452" spans="1:19" s="35" customFormat="1" ht="35.25" customHeight="1">
      <c r="A452" s="442"/>
      <c r="B452" s="87" t="s">
        <v>250</v>
      </c>
      <c r="C452" s="53">
        <v>20</v>
      </c>
      <c r="D452" s="53"/>
      <c r="E452" s="53"/>
      <c r="F452" s="54">
        <v>1.58</v>
      </c>
      <c r="G452" s="54">
        <v>0.2</v>
      </c>
      <c r="H452" s="54">
        <v>9.7</v>
      </c>
      <c r="I452" s="55">
        <v>48</v>
      </c>
      <c r="J452" s="55">
        <v>58</v>
      </c>
      <c r="K452" s="32">
        <f>J452*C452/1000</f>
        <v>1.16</v>
      </c>
      <c r="L452" s="42">
        <v>0</v>
      </c>
      <c r="M452" s="32">
        <v>0.025</v>
      </c>
      <c r="N452" s="78">
        <v>0</v>
      </c>
      <c r="O452" s="32">
        <v>25</v>
      </c>
      <c r="P452" s="74">
        <v>4.6</v>
      </c>
      <c r="Q452" s="47">
        <v>17.9</v>
      </c>
      <c r="R452" s="55">
        <v>6.6</v>
      </c>
      <c r="S452" s="32">
        <v>0.4</v>
      </c>
    </row>
    <row r="453" spans="2:19" s="44" customFormat="1" ht="30.75" customHeight="1">
      <c r="B453" s="88" t="s">
        <v>59</v>
      </c>
      <c r="C453" s="32">
        <v>20</v>
      </c>
      <c r="D453" s="43"/>
      <c r="E453" s="43"/>
      <c r="F453" s="32">
        <v>1.4</v>
      </c>
      <c r="G453" s="32">
        <v>0.24</v>
      </c>
      <c r="H453" s="32">
        <v>7.8</v>
      </c>
      <c r="I453" s="69">
        <v>40</v>
      </c>
      <c r="J453" s="32">
        <v>57</v>
      </c>
      <c r="K453" s="32">
        <f>J453*C453/1000</f>
        <v>1.14</v>
      </c>
      <c r="L453" s="42">
        <v>0</v>
      </c>
      <c r="M453" s="32">
        <v>0.04</v>
      </c>
      <c r="N453" s="78">
        <v>0</v>
      </c>
      <c r="O453" s="32">
        <v>0.28</v>
      </c>
      <c r="P453" s="74">
        <v>5.8</v>
      </c>
      <c r="Q453" s="47">
        <v>30</v>
      </c>
      <c r="R453" s="33">
        <v>9.4</v>
      </c>
      <c r="S453" s="32">
        <v>0.78</v>
      </c>
    </row>
    <row r="454" spans="1:20" s="9" customFormat="1" ht="27" customHeight="1">
      <c r="A454" s="491" t="s">
        <v>374</v>
      </c>
      <c r="B454" s="492"/>
      <c r="C454" s="493" t="s">
        <v>505</v>
      </c>
      <c r="D454" s="492"/>
      <c r="E454" s="494"/>
      <c r="F454" s="563">
        <f>SUM(F415+F418+F437+F443+F452+F453)</f>
        <v>25.130000000000003</v>
      </c>
      <c r="G454" s="563">
        <f aca="true" t="shared" si="19" ref="G454:S454">SUM(G415+G418+G437+G443+G452+G453)</f>
        <v>23.189999999999998</v>
      </c>
      <c r="H454" s="563">
        <f t="shared" si="19"/>
        <v>93.62</v>
      </c>
      <c r="I454" s="563">
        <f t="shared" si="19"/>
        <v>682.6</v>
      </c>
      <c r="J454" s="563">
        <f t="shared" si="19"/>
        <v>115</v>
      </c>
      <c r="K454" s="563">
        <f t="shared" si="19"/>
        <v>2.3</v>
      </c>
      <c r="L454" s="563">
        <f t="shared" si="19"/>
        <v>3</v>
      </c>
      <c r="M454" s="563">
        <f t="shared" si="19"/>
        <v>0.45399999999999996</v>
      </c>
      <c r="N454" s="563">
        <f t="shared" si="19"/>
        <v>117.3</v>
      </c>
      <c r="O454" s="563">
        <f t="shared" si="19"/>
        <v>26.46</v>
      </c>
      <c r="P454" s="563">
        <f t="shared" si="19"/>
        <v>474.28000000000003</v>
      </c>
      <c r="Q454" s="563">
        <f t="shared" si="19"/>
        <v>540</v>
      </c>
      <c r="R454" s="563">
        <f t="shared" si="19"/>
        <v>108.3</v>
      </c>
      <c r="S454" s="563">
        <f t="shared" si="19"/>
        <v>4.33</v>
      </c>
      <c r="T454" s="496"/>
    </row>
    <row r="455" spans="1:19" s="35" customFormat="1" ht="21" customHeight="1">
      <c r="A455" s="255" t="s">
        <v>377</v>
      </c>
      <c r="B455" s="275"/>
      <c r="C455" s="256"/>
      <c r="D455" s="256"/>
      <c r="E455" s="257"/>
      <c r="F455" s="71"/>
      <c r="G455" s="71"/>
      <c r="H455" s="71"/>
      <c r="I455" s="96"/>
      <c r="J455" s="71"/>
      <c r="K455" s="71"/>
      <c r="L455" s="71"/>
      <c r="M455" s="71"/>
      <c r="N455" s="71"/>
      <c r="O455" s="71"/>
      <c r="P455" s="96"/>
      <c r="Q455" s="71"/>
      <c r="R455" s="71"/>
      <c r="S455" s="71"/>
    </row>
    <row r="456" spans="2:19" s="35" customFormat="1" ht="53.25" customHeight="1">
      <c r="B456" s="87" t="s">
        <v>449</v>
      </c>
      <c r="C456" s="32">
        <v>100</v>
      </c>
      <c r="D456" s="32"/>
      <c r="E456" s="32"/>
      <c r="F456" s="32">
        <v>1</v>
      </c>
      <c r="G456" s="32">
        <v>0.17</v>
      </c>
      <c r="H456" s="32">
        <v>8.5</v>
      </c>
      <c r="I456" s="32">
        <v>59</v>
      </c>
      <c r="J456" s="32"/>
      <c r="K456" s="32">
        <f>SUM(K458:K462)</f>
        <v>8.938960000000002</v>
      </c>
      <c r="L456" s="32">
        <v>4.3</v>
      </c>
      <c r="M456" s="32">
        <v>0.05</v>
      </c>
      <c r="N456" s="69">
        <v>0</v>
      </c>
      <c r="O456" s="32">
        <v>0.33</v>
      </c>
      <c r="P456" s="47">
        <v>24</v>
      </c>
      <c r="Q456" s="47">
        <v>44.5</v>
      </c>
      <c r="R456" s="32">
        <v>30.3</v>
      </c>
      <c r="S456" s="32">
        <v>1.07</v>
      </c>
    </row>
    <row r="457" spans="2:19" ht="23.25" customHeight="1">
      <c r="B457" s="115" t="s">
        <v>158</v>
      </c>
      <c r="C457" s="32"/>
      <c r="D457" s="43">
        <v>94</v>
      </c>
      <c r="E457" s="43">
        <v>75</v>
      </c>
      <c r="F457" s="45"/>
      <c r="G457" s="45"/>
      <c r="H457" s="45"/>
      <c r="I457" s="45"/>
      <c r="J457" s="45"/>
      <c r="K457" s="45"/>
      <c r="L457" s="45"/>
      <c r="M457" s="45"/>
      <c r="N457" s="116"/>
      <c r="O457" s="45"/>
      <c r="P457" s="117"/>
      <c r="Q457" s="117"/>
      <c r="R457" s="45"/>
      <c r="S457" s="45"/>
    </row>
    <row r="458" spans="2:19" ht="24.75" customHeight="1">
      <c r="B458" s="115" t="s">
        <v>117</v>
      </c>
      <c r="C458" s="32"/>
      <c r="D458" s="43">
        <v>100</v>
      </c>
      <c r="E458" s="43">
        <v>75</v>
      </c>
      <c r="F458" s="45"/>
      <c r="G458" s="45"/>
      <c r="H458" s="45"/>
      <c r="I458" s="45"/>
      <c r="J458" s="45">
        <v>48</v>
      </c>
      <c r="K458" s="45">
        <f>J458*D458/1000</f>
        <v>4.8</v>
      </c>
      <c r="L458" s="45"/>
      <c r="M458" s="45"/>
      <c r="N458" s="116"/>
      <c r="O458" s="45"/>
      <c r="P458" s="117"/>
      <c r="Q458" s="117"/>
      <c r="R458" s="45"/>
      <c r="S458" s="45"/>
    </row>
    <row r="459" spans="2:19" ht="36.75" customHeight="1">
      <c r="B459" s="118" t="s">
        <v>122</v>
      </c>
      <c r="C459" s="32"/>
      <c r="D459" s="43">
        <v>35</v>
      </c>
      <c r="E459" s="43">
        <v>25</v>
      </c>
      <c r="F459" s="45"/>
      <c r="G459" s="45"/>
      <c r="H459" s="45"/>
      <c r="I459" s="45"/>
      <c r="J459" s="45">
        <v>110.5</v>
      </c>
      <c r="K459" s="45">
        <f>J459*D459/1000</f>
        <v>3.8675</v>
      </c>
      <c r="L459" s="45"/>
      <c r="M459" s="45"/>
      <c r="N459" s="116"/>
      <c r="O459" s="45"/>
      <c r="P459" s="117"/>
      <c r="Q459" s="117"/>
      <c r="R459" s="45"/>
      <c r="S459" s="45"/>
    </row>
    <row r="460" spans="2:19" ht="39" customHeight="1">
      <c r="B460" s="118" t="s">
        <v>28</v>
      </c>
      <c r="C460" s="32"/>
      <c r="D460" s="43">
        <v>33</v>
      </c>
      <c r="E460" s="43">
        <v>25</v>
      </c>
      <c r="F460" s="45"/>
      <c r="G460" s="45"/>
      <c r="H460" s="45"/>
      <c r="I460" s="45"/>
      <c r="J460" s="45"/>
      <c r="K460" s="45">
        <f>J460*D460/1000</f>
        <v>0</v>
      </c>
      <c r="L460" s="45"/>
      <c r="M460" s="45"/>
      <c r="N460" s="116"/>
      <c r="O460" s="45"/>
      <c r="P460" s="117"/>
      <c r="Q460" s="117"/>
      <c r="R460" s="45"/>
      <c r="S460" s="45"/>
    </row>
    <row r="461" spans="2:19" ht="30.75" customHeight="1">
      <c r="B461" s="115" t="s">
        <v>71</v>
      </c>
      <c r="C461" s="32"/>
      <c r="D461" s="43">
        <v>0.7</v>
      </c>
      <c r="E461" s="43">
        <v>0.7</v>
      </c>
      <c r="F461" s="32"/>
      <c r="G461" s="32"/>
      <c r="H461" s="32"/>
      <c r="I461" s="32"/>
      <c r="J461" s="45">
        <v>90.2</v>
      </c>
      <c r="K461" s="45">
        <f>J461*D461/1000</f>
        <v>0.06314</v>
      </c>
      <c r="L461" s="42"/>
      <c r="M461" s="32"/>
      <c r="N461" s="69"/>
      <c r="O461" s="33"/>
      <c r="P461" s="74"/>
      <c r="Q461" s="47"/>
      <c r="R461" s="32"/>
      <c r="S461" s="32"/>
    </row>
    <row r="462" spans="2:19" ht="26.25" customHeight="1">
      <c r="B462" s="118" t="s">
        <v>66</v>
      </c>
      <c r="C462" s="32"/>
      <c r="D462" s="43">
        <v>1.2</v>
      </c>
      <c r="E462" s="43">
        <v>1.2</v>
      </c>
      <c r="F462" s="32"/>
      <c r="G462" s="32"/>
      <c r="H462" s="32"/>
      <c r="I462" s="32"/>
      <c r="J462" s="45">
        <v>173.6</v>
      </c>
      <c r="K462" s="45">
        <f>J462*D462/1000</f>
        <v>0.20832</v>
      </c>
      <c r="L462" s="42"/>
      <c r="M462" s="32"/>
      <c r="N462" s="69"/>
      <c r="O462" s="33"/>
      <c r="P462" s="74"/>
      <c r="Q462" s="47"/>
      <c r="R462" s="32"/>
      <c r="S462" s="32"/>
    </row>
    <row r="463" spans="2:19" s="46" customFormat="1" ht="30.75" customHeight="1">
      <c r="B463" s="87" t="s">
        <v>273</v>
      </c>
      <c r="C463" s="32">
        <v>60</v>
      </c>
      <c r="D463" s="32"/>
      <c r="E463" s="32"/>
      <c r="F463" s="32">
        <v>1.1</v>
      </c>
      <c r="G463" s="33">
        <v>0.2</v>
      </c>
      <c r="H463" s="33">
        <v>3.8</v>
      </c>
      <c r="I463" s="32">
        <v>24</v>
      </c>
      <c r="J463" s="50"/>
      <c r="K463" s="50"/>
      <c r="L463" s="42">
        <v>6</v>
      </c>
      <c r="M463" s="32">
        <v>0.03</v>
      </c>
      <c r="N463" s="69">
        <v>0</v>
      </c>
      <c r="O463" s="33">
        <v>0.42</v>
      </c>
      <c r="P463" s="74">
        <v>10.35</v>
      </c>
      <c r="Q463" s="47">
        <v>15.23</v>
      </c>
      <c r="R463" s="33">
        <v>4.2</v>
      </c>
      <c r="S463" s="32">
        <v>0.15</v>
      </c>
    </row>
    <row r="464" spans="2:19" ht="24.75" customHeight="1">
      <c r="B464" s="119" t="s">
        <v>132</v>
      </c>
      <c r="C464" s="43"/>
      <c r="D464" s="43">
        <v>62</v>
      </c>
      <c r="E464" s="43">
        <v>60</v>
      </c>
      <c r="F464" s="43"/>
      <c r="G464" s="60"/>
      <c r="H464" s="60"/>
      <c r="I464" s="43"/>
      <c r="J464" s="45"/>
      <c r="K464" s="45"/>
      <c r="L464" s="120"/>
      <c r="M464" s="43"/>
      <c r="N464" s="116"/>
      <c r="O464" s="60"/>
      <c r="P464" s="121"/>
      <c r="Q464" s="122"/>
      <c r="R464" s="60"/>
      <c r="S464" s="43"/>
    </row>
    <row r="465" spans="2:19" ht="35.25" customHeight="1">
      <c r="B465" s="119" t="s">
        <v>133</v>
      </c>
      <c r="C465" s="43"/>
      <c r="D465" s="43">
        <v>62</v>
      </c>
      <c r="E465" s="43">
        <v>60</v>
      </c>
      <c r="F465" s="43"/>
      <c r="G465" s="60"/>
      <c r="H465" s="60"/>
      <c r="I465" s="43"/>
      <c r="J465" s="45"/>
      <c r="K465" s="45"/>
      <c r="L465" s="120"/>
      <c r="M465" s="43"/>
      <c r="N465" s="116"/>
      <c r="O465" s="60"/>
      <c r="P465" s="121"/>
      <c r="Q465" s="122"/>
      <c r="R465" s="60"/>
      <c r="S465" s="43"/>
    </row>
    <row r="466" spans="2:19" s="9" customFormat="1" ht="39" customHeight="1">
      <c r="B466" s="90" t="s">
        <v>144</v>
      </c>
      <c r="C466" s="26">
        <v>100</v>
      </c>
      <c r="D466" s="26"/>
      <c r="E466" s="26"/>
      <c r="F466" s="26">
        <v>4.4</v>
      </c>
      <c r="G466" s="26">
        <v>0.13</v>
      </c>
      <c r="H466" s="26">
        <v>3.5</v>
      </c>
      <c r="I466" s="26">
        <v>28.3</v>
      </c>
      <c r="J466" s="26"/>
      <c r="K466" s="27"/>
      <c r="L466" s="27">
        <v>40</v>
      </c>
      <c r="M466" s="24">
        <v>0.13</v>
      </c>
      <c r="N466" s="27">
        <v>0</v>
      </c>
      <c r="O466" s="26">
        <v>0.15</v>
      </c>
      <c r="P466" s="26">
        <v>17.5</v>
      </c>
      <c r="Q466" s="26">
        <v>82.35</v>
      </c>
      <c r="R466" s="26">
        <v>17.03</v>
      </c>
      <c r="S466" s="26">
        <v>0.33</v>
      </c>
    </row>
    <row r="467" spans="2:19" s="1" customFormat="1" ht="35.25" customHeight="1">
      <c r="B467" s="99" t="s">
        <v>39</v>
      </c>
      <c r="C467" s="26"/>
      <c r="D467" s="28">
        <v>155</v>
      </c>
      <c r="E467" s="28">
        <v>100</v>
      </c>
      <c r="F467" s="28"/>
      <c r="G467" s="28"/>
      <c r="H467" s="28"/>
      <c r="I467" s="28"/>
      <c r="J467" s="28">
        <v>117.4</v>
      </c>
      <c r="K467" s="27">
        <f>J467*D467/1000</f>
        <v>18.197</v>
      </c>
      <c r="L467" s="29"/>
      <c r="M467" s="29"/>
      <c r="N467" s="29"/>
      <c r="O467" s="29"/>
      <c r="P467" s="29"/>
      <c r="Q467" s="29"/>
      <c r="R467" s="29"/>
      <c r="S467" s="29"/>
    </row>
    <row r="468" spans="1:19" s="8" customFormat="1" ht="30.75" customHeight="1">
      <c r="A468" s="35"/>
      <c r="B468" s="98" t="s">
        <v>443</v>
      </c>
      <c r="C468" s="34" t="s">
        <v>444</v>
      </c>
      <c r="D468" s="34"/>
      <c r="E468" s="574"/>
      <c r="F468" s="42">
        <v>6.6</v>
      </c>
      <c r="G468" s="42">
        <v>7.3</v>
      </c>
      <c r="H468" s="74">
        <v>23</v>
      </c>
      <c r="I468" s="78">
        <v>211</v>
      </c>
      <c r="J468" s="42"/>
      <c r="K468" s="42"/>
      <c r="L468" s="74">
        <v>17.7</v>
      </c>
      <c r="M468" s="42">
        <v>0.01</v>
      </c>
      <c r="N468" s="74">
        <v>25.4</v>
      </c>
      <c r="O468" s="42">
        <v>0.51</v>
      </c>
      <c r="P468" s="42">
        <v>26.9</v>
      </c>
      <c r="Q468" s="78">
        <v>79.4</v>
      </c>
      <c r="R468" s="74">
        <v>30</v>
      </c>
      <c r="S468" s="42">
        <v>1</v>
      </c>
    </row>
    <row r="469" spans="1:19" s="10" customFormat="1" ht="19.5" customHeight="1">
      <c r="A469" s="48"/>
      <c r="B469" s="575" t="s">
        <v>410</v>
      </c>
      <c r="C469" s="73"/>
      <c r="D469" s="73">
        <v>100</v>
      </c>
      <c r="E469" s="192">
        <v>75</v>
      </c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90"/>
      <c r="R469" s="120"/>
      <c r="S469" s="120"/>
    </row>
    <row r="470" spans="1:19" s="10" customFormat="1" ht="19.5" customHeight="1">
      <c r="A470" s="48"/>
      <c r="B470" s="575" t="s">
        <v>380</v>
      </c>
      <c r="C470" s="73"/>
      <c r="D470" s="73">
        <v>107</v>
      </c>
      <c r="E470" s="192">
        <v>75</v>
      </c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90"/>
      <c r="R470" s="120"/>
      <c r="S470" s="120"/>
    </row>
    <row r="471" spans="1:19" s="10" customFormat="1" ht="19.5" customHeight="1">
      <c r="A471" s="48"/>
      <c r="B471" s="575" t="s">
        <v>381</v>
      </c>
      <c r="C471" s="73"/>
      <c r="D471" s="73">
        <v>116</v>
      </c>
      <c r="E471" s="192">
        <v>75</v>
      </c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90"/>
      <c r="R471" s="120"/>
      <c r="S471" s="120"/>
    </row>
    <row r="472" spans="1:19" s="10" customFormat="1" ht="19.5" customHeight="1">
      <c r="A472" s="48"/>
      <c r="B472" s="575" t="s">
        <v>412</v>
      </c>
      <c r="C472" s="73"/>
      <c r="D472" s="73">
        <v>125</v>
      </c>
      <c r="E472" s="192">
        <v>75</v>
      </c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90"/>
      <c r="R472" s="120"/>
      <c r="S472" s="120"/>
    </row>
    <row r="473" spans="1:19" s="10" customFormat="1" ht="19.5" customHeight="1">
      <c r="A473" s="48"/>
      <c r="B473" s="575" t="s">
        <v>445</v>
      </c>
      <c r="C473" s="73"/>
      <c r="D473" s="73">
        <v>15</v>
      </c>
      <c r="E473" s="192">
        <v>13</v>
      </c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90"/>
      <c r="R473" s="120"/>
      <c r="S473" s="120"/>
    </row>
    <row r="474" spans="1:19" s="10" customFormat="1" ht="27.75" customHeight="1">
      <c r="A474" s="48"/>
      <c r="B474" s="575" t="s">
        <v>66</v>
      </c>
      <c r="C474" s="73"/>
      <c r="D474" s="73">
        <v>6</v>
      </c>
      <c r="E474" s="192">
        <v>6</v>
      </c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90"/>
      <c r="R474" s="120"/>
      <c r="S474" s="120"/>
    </row>
    <row r="475" spans="1:19" s="10" customFormat="1" ht="46.5" customHeight="1">
      <c r="A475" s="48"/>
      <c r="B475" s="102" t="s">
        <v>446</v>
      </c>
      <c r="C475" s="73"/>
      <c r="D475" s="73">
        <v>86</v>
      </c>
      <c r="E475" s="192">
        <v>60</v>
      </c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90"/>
      <c r="R475" s="120"/>
      <c r="S475" s="120"/>
    </row>
    <row r="476" spans="1:19" s="10" customFormat="1" ht="51" customHeight="1">
      <c r="A476" s="48"/>
      <c r="B476" s="102" t="s">
        <v>447</v>
      </c>
      <c r="C476" s="73"/>
      <c r="D476" s="73">
        <v>80</v>
      </c>
      <c r="E476" s="192">
        <v>60</v>
      </c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90"/>
      <c r="R476" s="120"/>
      <c r="S476" s="120"/>
    </row>
    <row r="477" spans="1:19" s="10" customFormat="1" ht="21" customHeight="1">
      <c r="A477" s="48"/>
      <c r="B477" s="102" t="s">
        <v>448</v>
      </c>
      <c r="C477" s="73"/>
      <c r="D477" s="73">
        <v>63</v>
      </c>
      <c r="E477" s="192">
        <v>60</v>
      </c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90"/>
      <c r="R477" s="120"/>
      <c r="S477" s="120"/>
    </row>
    <row r="478" spans="1:19" s="10" customFormat="1" ht="19.5" customHeight="1">
      <c r="A478" s="48"/>
      <c r="B478" s="575" t="s">
        <v>15</v>
      </c>
      <c r="C478" s="73"/>
      <c r="D478" s="73">
        <v>1</v>
      </c>
      <c r="E478" s="192">
        <v>1</v>
      </c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90"/>
      <c r="R478" s="120"/>
      <c r="S478" s="120"/>
    </row>
    <row r="479" spans="1:19" s="10" customFormat="1" ht="19.5" customHeight="1">
      <c r="A479" s="48"/>
      <c r="B479" s="575" t="s">
        <v>63</v>
      </c>
      <c r="C479" s="73"/>
      <c r="D479" s="73">
        <v>175</v>
      </c>
      <c r="E479" s="192">
        <v>175</v>
      </c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90"/>
      <c r="R479" s="120"/>
      <c r="S479" s="120"/>
    </row>
    <row r="480" spans="2:205" s="92" customFormat="1" ht="35.25" customHeight="1">
      <c r="B480" s="87" t="s">
        <v>48</v>
      </c>
      <c r="C480" s="32">
        <v>100</v>
      </c>
      <c r="D480" s="43"/>
      <c r="E480" s="43"/>
      <c r="F480" s="32">
        <v>5.6</v>
      </c>
      <c r="G480" s="32">
        <v>12.3</v>
      </c>
      <c r="H480" s="32">
        <v>11</v>
      </c>
      <c r="I480" s="32">
        <v>184</v>
      </c>
      <c r="J480" s="136"/>
      <c r="K480" s="136"/>
      <c r="L480" s="42">
        <v>0</v>
      </c>
      <c r="M480" s="32">
        <v>0.05</v>
      </c>
      <c r="N480" s="33">
        <v>10</v>
      </c>
      <c r="O480" s="33">
        <v>0.3</v>
      </c>
      <c r="P480" s="34">
        <v>199</v>
      </c>
      <c r="Q480" s="32">
        <v>200</v>
      </c>
      <c r="R480" s="32">
        <v>19</v>
      </c>
      <c r="S480" s="32">
        <v>1.4</v>
      </c>
      <c r="T480" s="305"/>
      <c r="U480" s="305"/>
      <c r="V480" s="305"/>
      <c r="W480" s="305"/>
      <c r="X480" s="305"/>
      <c r="Y480" s="305"/>
      <c r="Z480" s="305"/>
      <c r="AA480" s="305"/>
      <c r="AB480" s="305"/>
      <c r="AC480" s="305"/>
      <c r="AD480" s="305"/>
      <c r="AE480" s="305"/>
      <c r="AF480" s="305"/>
      <c r="AG480" s="305"/>
      <c r="AH480" s="305"/>
      <c r="AI480" s="305"/>
      <c r="AJ480" s="305"/>
      <c r="AK480" s="305"/>
      <c r="AL480" s="305"/>
      <c r="AM480" s="305"/>
      <c r="AN480" s="305"/>
      <c r="AO480" s="305"/>
      <c r="AP480" s="305"/>
      <c r="AQ480" s="305"/>
      <c r="AR480" s="305"/>
      <c r="AS480" s="305"/>
      <c r="AT480" s="305"/>
      <c r="AU480" s="305"/>
      <c r="AV480" s="305"/>
      <c r="AW480" s="305"/>
      <c r="AX480" s="305"/>
      <c r="AY480" s="305"/>
      <c r="AZ480" s="305"/>
      <c r="BA480" s="305"/>
      <c r="BB480" s="305"/>
      <c r="BC480" s="305"/>
      <c r="BD480" s="305"/>
      <c r="BE480" s="305"/>
      <c r="BF480" s="305"/>
      <c r="BG480" s="305"/>
      <c r="BH480" s="305"/>
      <c r="BI480" s="305"/>
      <c r="BJ480" s="305"/>
      <c r="BK480" s="305"/>
      <c r="BL480" s="305"/>
      <c r="BM480" s="305"/>
      <c r="BN480" s="305"/>
      <c r="BO480" s="305"/>
      <c r="BP480" s="305"/>
      <c r="BQ480" s="305"/>
      <c r="BR480" s="305"/>
      <c r="BS480" s="305"/>
      <c r="BT480" s="305"/>
      <c r="BU480" s="305"/>
      <c r="BV480" s="305"/>
      <c r="BW480" s="305"/>
      <c r="BX480" s="305"/>
      <c r="BY480" s="305"/>
      <c r="BZ480" s="305"/>
      <c r="CA480" s="305"/>
      <c r="CB480" s="305"/>
      <c r="CC480" s="305"/>
      <c r="CD480" s="305"/>
      <c r="CE480" s="305"/>
      <c r="CF480" s="305"/>
      <c r="CG480" s="305"/>
      <c r="CH480" s="305"/>
      <c r="CI480" s="305"/>
      <c r="CJ480" s="305"/>
      <c r="CK480" s="305"/>
      <c r="CL480" s="305"/>
      <c r="CM480" s="305"/>
      <c r="CN480" s="305"/>
      <c r="CO480" s="305"/>
      <c r="CP480" s="305"/>
      <c r="CQ480" s="305"/>
      <c r="CR480" s="305"/>
      <c r="CS480" s="305"/>
      <c r="CT480" s="305"/>
      <c r="CU480" s="305"/>
      <c r="CV480" s="305"/>
      <c r="CW480" s="305"/>
      <c r="CX480" s="305"/>
      <c r="CY480" s="305"/>
      <c r="CZ480" s="305"/>
      <c r="DA480" s="305"/>
      <c r="DB480" s="305"/>
      <c r="DC480" s="305"/>
      <c r="DD480" s="305"/>
      <c r="DE480" s="305"/>
      <c r="DF480" s="305"/>
      <c r="DG480" s="305"/>
      <c r="DH480" s="305"/>
      <c r="DI480" s="305"/>
      <c r="DJ480" s="305"/>
      <c r="DK480" s="305"/>
      <c r="DL480" s="305"/>
      <c r="DM480" s="305"/>
      <c r="DN480" s="305"/>
      <c r="DO480" s="305"/>
      <c r="DP480" s="305"/>
      <c r="DQ480" s="305"/>
      <c r="DR480" s="305"/>
      <c r="DS480" s="305"/>
      <c r="DT480" s="305"/>
      <c r="DU480" s="305"/>
      <c r="DV480" s="305"/>
      <c r="DW480" s="305"/>
      <c r="DX480" s="305"/>
      <c r="DY480" s="305"/>
      <c r="DZ480" s="305"/>
      <c r="EA480" s="305"/>
      <c r="EB480" s="305"/>
      <c r="EC480" s="305"/>
      <c r="ED480" s="305"/>
      <c r="EE480" s="305"/>
      <c r="EF480" s="305"/>
      <c r="EG480" s="305"/>
      <c r="EH480" s="305"/>
      <c r="EI480" s="305"/>
      <c r="EJ480" s="305"/>
      <c r="EK480" s="305"/>
      <c r="EL480" s="305"/>
      <c r="EM480" s="305"/>
      <c r="EN480" s="305"/>
      <c r="EO480" s="305"/>
      <c r="EP480" s="305"/>
      <c r="EQ480" s="305"/>
      <c r="ER480" s="305"/>
      <c r="ES480" s="305"/>
      <c r="ET480" s="305"/>
      <c r="EU480" s="305"/>
      <c r="EV480" s="305"/>
      <c r="EW480" s="305"/>
      <c r="EX480" s="305"/>
      <c r="EY480" s="305"/>
      <c r="EZ480" s="305"/>
      <c r="FA480" s="305"/>
      <c r="FB480" s="305"/>
      <c r="FC480" s="305"/>
      <c r="FD480" s="305"/>
      <c r="FE480" s="305"/>
      <c r="FF480" s="305"/>
      <c r="FG480" s="305"/>
      <c r="FH480" s="305"/>
      <c r="FI480" s="305"/>
      <c r="FJ480" s="305"/>
      <c r="FK480" s="305"/>
      <c r="FL480" s="305"/>
      <c r="FM480" s="305"/>
      <c r="FN480" s="305"/>
      <c r="FO480" s="305"/>
      <c r="FP480" s="305"/>
      <c r="FQ480" s="305"/>
      <c r="FR480" s="305"/>
      <c r="FS480" s="305"/>
      <c r="FT480" s="305"/>
      <c r="FU480" s="305"/>
      <c r="FV480" s="305"/>
      <c r="FW480" s="305"/>
      <c r="FX480" s="305"/>
      <c r="FY480" s="305"/>
      <c r="FZ480" s="305"/>
      <c r="GA480" s="305"/>
      <c r="GB480" s="305"/>
      <c r="GC480" s="305"/>
      <c r="GD480" s="305"/>
      <c r="GE480" s="305"/>
      <c r="GF480" s="305"/>
      <c r="GG480" s="305"/>
      <c r="GH480" s="305"/>
      <c r="GI480" s="305"/>
      <c r="GJ480" s="305"/>
      <c r="GK480" s="305"/>
      <c r="GL480" s="305"/>
      <c r="GM480" s="305"/>
      <c r="GN480" s="305"/>
      <c r="GO480" s="305"/>
      <c r="GP480" s="305"/>
      <c r="GQ480" s="305"/>
      <c r="GR480" s="305"/>
      <c r="GS480" s="305"/>
      <c r="GT480" s="305"/>
      <c r="GU480" s="305"/>
      <c r="GV480" s="305"/>
      <c r="GW480" s="305"/>
    </row>
    <row r="481" spans="2:205" s="92" customFormat="1" ht="28.5" customHeight="1">
      <c r="B481" s="119" t="s">
        <v>49</v>
      </c>
      <c r="C481" s="43"/>
      <c r="D481" s="43">
        <v>138.6</v>
      </c>
      <c r="E481" s="43">
        <v>66.6</v>
      </c>
      <c r="F481" s="43"/>
      <c r="G481" s="43"/>
      <c r="H481" s="43"/>
      <c r="I481" s="43"/>
      <c r="J481" s="136"/>
      <c r="K481" s="136"/>
      <c r="L481" s="120"/>
      <c r="M481" s="43"/>
      <c r="N481" s="60"/>
      <c r="O481" s="60"/>
      <c r="P481" s="73"/>
      <c r="Q481" s="43"/>
      <c r="R481" s="43"/>
      <c r="S481" s="43"/>
      <c r="T481" s="305"/>
      <c r="U481" s="305"/>
      <c r="V481" s="305"/>
      <c r="W481" s="305"/>
      <c r="X481" s="305"/>
      <c r="Y481" s="305"/>
      <c r="Z481" s="305"/>
      <c r="AA481" s="305"/>
      <c r="AB481" s="305"/>
      <c r="AC481" s="305"/>
      <c r="AD481" s="305"/>
      <c r="AE481" s="305"/>
      <c r="AF481" s="305"/>
      <c r="AG481" s="305"/>
      <c r="AH481" s="305"/>
      <c r="AI481" s="305"/>
      <c r="AJ481" s="305"/>
      <c r="AK481" s="305"/>
      <c r="AL481" s="305"/>
      <c r="AM481" s="305"/>
      <c r="AN481" s="305"/>
      <c r="AO481" s="305"/>
      <c r="AP481" s="305"/>
      <c r="AQ481" s="305"/>
      <c r="AR481" s="305"/>
      <c r="AS481" s="305"/>
      <c r="AT481" s="305"/>
      <c r="AU481" s="305"/>
      <c r="AV481" s="305"/>
      <c r="AW481" s="305"/>
      <c r="AX481" s="305"/>
      <c r="AY481" s="305"/>
      <c r="AZ481" s="305"/>
      <c r="BA481" s="305"/>
      <c r="BB481" s="305"/>
      <c r="BC481" s="305"/>
      <c r="BD481" s="305"/>
      <c r="BE481" s="305"/>
      <c r="BF481" s="305"/>
      <c r="BG481" s="305"/>
      <c r="BH481" s="305"/>
      <c r="BI481" s="305"/>
      <c r="BJ481" s="305"/>
      <c r="BK481" s="305"/>
      <c r="BL481" s="305"/>
      <c r="BM481" s="305"/>
      <c r="BN481" s="305"/>
      <c r="BO481" s="305"/>
      <c r="BP481" s="305"/>
      <c r="BQ481" s="305"/>
      <c r="BR481" s="305"/>
      <c r="BS481" s="305"/>
      <c r="BT481" s="305"/>
      <c r="BU481" s="305"/>
      <c r="BV481" s="305"/>
      <c r="BW481" s="305"/>
      <c r="BX481" s="305"/>
      <c r="BY481" s="305"/>
      <c r="BZ481" s="305"/>
      <c r="CA481" s="305"/>
      <c r="CB481" s="305"/>
      <c r="CC481" s="305"/>
      <c r="CD481" s="305"/>
      <c r="CE481" s="305"/>
      <c r="CF481" s="305"/>
      <c r="CG481" s="305"/>
      <c r="CH481" s="305"/>
      <c r="CI481" s="305"/>
      <c r="CJ481" s="305"/>
      <c r="CK481" s="305"/>
      <c r="CL481" s="305"/>
      <c r="CM481" s="305"/>
      <c r="CN481" s="305"/>
      <c r="CO481" s="305"/>
      <c r="CP481" s="305"/>
      <c r="CQ481" s="305"/>
      <c r="CR481" s="305"/>
      <c r="CS481" s="305"/>
      <c r="CT481" s="305"/>
      <c r="CU481" s="305"/>
      <c r="CV481" s="305"/>
      <c r="CW481" s="305"/>
      <c r="CX481" s="305"/>
      <c r="CY481" s="305"/>
      <c r="CZ481" s="305"/>
      <c r="DA481" s="305"/>
      <c r="DB481" s="305"/>
      <c r="DC481" s="305"/>
      <c r="DD481" s="305"/>
      <c r="DE481" s="305"/>
      <c r="DF481" s="305"/>
      <c r="DG481" s="305"/>
      <c r="DH481" s="305"/>
      <c r="DI481" s="305"/>
      <c r="DJ481" s="305"/>
      <c r="DK481" s="305"/>
      <c r="DL481" s="305"/>
      <c r="DM481" s="305"/>
      <c r="DN481" s="305"/>
      <c r="DO481" s="305"/>
      <c r="DP481" s="305"/>
      <c r="DQ481" s="305"/>
      <c r="DR481" s="305"/>
      <c r="DS481" s="305"/>
      <c r="DT481" s="305"/>
      <c r="DU481" s="305"/>
      <c r="DV481" s="305"/>
      <c r="DW481" s="305"/>
      <c r="DX481" s="305"/>
      <c r="DY481" s="305"/>
      <c r="DZ481" s="305"/>
      <c r="EA481" s="305"/>
      <c r="EB481" s="305"/>
      <c r="EC481" s="305"/>
      <c r="ED481" s="305"/>
      <c r="EE481" s="305"/>
      <c r="EF481" s="305"/>
      <c r="EG481" s="305"/>
      <c r="EH481" s="305"/>
      <c r="EI481" s="305"/>
      <c r="EJ481" s="305"/>
      <c r="EK481" s="305"/>
      <c r="EL481" s="305"/>
      <c r="EM481" s="305"/>
      <c r="EN481" s="305"/>
      <c r="EO481" s="305"/>
      <c r="EP481" s="305"/>
      <c r="EQ481" s="305"/>
      <c r="ER481" s="305"/>
      <c r="ES481" s="305"/>
      <c r="ET481" s="305"/>
      <c r="EU481" s="305"/>
      <c r="EV481" s="305"/>
      <c r="EW481" s="305"/>
      <c r="EX481" s="305"/>
      <c r="EY481" s="305"/>
      <c r="EZ481" s="305"/>
      <c r="FA481" s="305"/>
      <c r="FB481" s="305"/>
      <c r="FC481" s="305"/>
      <c r="FD481" s="305"/>
      <c r="FE481" s="305"/>
      <c r="FF481" s="305"/>
      <c r="FG481" s="305"/>
      <c r="FH481" s="305"/>
      <c r="FI481" s="305"/>
      <c r="FJ481" s="305"/>
      <c r="FK481" s="305"/>
      <c r="FL481" s="305"/>
      <c r="FM481" s="305"/>
      <c r="FN481" s="305"/>
      <c r="FO481" s="305"/>
      <c r="FP481" s="305"/>
      <c r="FQ481" s="305"/>
      <c r="FR481" s="305"/>
      <c r="FS481" s="305"/>
      <c r="FT481" s="305"/>
      <c r="FU481" s="305"/>
      <c r="FV481" s="305"/>
      <c r="FW481" s="305"/>
      <c r="FX481" s="305"/>
      <c r="FY481" s="305"/>
      <c r="FZ481" s="305"/>
      <c r="GA481" s="305"/>
      <c r="GB481" s="305"/>
      <c r="GC481" s="305"/>
      <c r="GD481" s="305"/>
      <c r="GE481" s="305"/>
      <c r="GF481" s="305"/>
      <c r="GG481" s="305"/>
      <c r="GH481" s="305"/>
      <c r="GI481" s="305"/>
      <c r="GJ481" s="305"/>
      <c r="GK481" s="305"/>
      <c r="GL481" s="305"/>
      <c r="GM481" s="305"/>
      <c r="GN481" s="305"/>
      <c r="GO481" s="305"/>
      <c r="GP481" s="305"/>
      <c r="GQ481" s="305"/>
      <c r="GR481" s="305"/>
      <c r="GS481" s="305"/>
      <c r="GT481" s="305"/>
      <c r="GU481" s="305"/>
      <c r="GV481" s="305"/>
      <c r="GW481" s="305"/>
    </row>
    <row r="482" spans="2:205" s="92" customFormat="1" ht="28.5" customHeight="1">
      <c r="B482" s="119" t="s">
        <v>50</v>
      </c>
      <c r="C482" s="43"/>
      <c r="D482" s="43">
        <v>68</v>
      </c>
      <c r="E482" s="43">
        <v>66.6</v>
      </c>
      <c r="F482" s="43"/>
      <c r="G482" s="43"/>
      <c r="H482" s="43"/>
      <c r="I482" s="43"/>
      <c r="J482" s="136"/>
      <c r="K482" s="136"/>
      <c r="L482" s="120"/>
      <c r="M482" s="43"/>
      <c r="N482" s="60"/>
      <c r="O482" s="60"/>
      <c r="P482" s="73"/>
      <c r="Q482" s="43"/>
      <c r="R482" s="43"/>
      <c r="S482" s="43"/>
      <c r="T482" s="305"/>
      <c r="U482" s="305"/>
      <c r="V482" s="305"/>
      <c r="W482" s="305"/>
      <c r="X482" s="305"/>
      <c r="Y482" s="305"/>
      <c r="Z482" s="305"/>
      <c r="AA482" s="305"/>
      <c r="AB482" s="305"/>
      <c r="AC482" s="305"/>
      <c r="AD482" s="305"/>
      <c r="AE482" s="305"/>
      <c r="AF482" s="305"/>
      <c r="AG482" s="305"/>
      <c r="AH482" s="305"/>
      <c r="AI482" s="305"/>
      <c r="AJ482" s="305"/>
      <c r="AK482" s="305"/>
      <c r="AL482" s="305"/>
      <c r="AM482" s="305"/>
      <c r="AN482" s="305"/>
      <c r="AO482" s="305"/>
      <c r="AP482" s="305"/>
      <c r="AQ482" s="305"/>
      <c r="AR482" s="305"/>
      <c r="AS482" s="305"/>
      <c r="AT482" s="305"/>
      <c r="AU482" s="305"/>
      <c r="AV482" s="305"/>
      <c r="AW482" s="305"/>
      <c r="AX482" s="305"/>
      <c r="AY482" s="305"/>
      <c r="AZ482" s="305"/>
      <c r="BA482" s="305"/>
      <c r="BB482" s="305"/>
      <c r="BC482" s="305"/>
      <c r="BD482" s="305"/>
      <c r="BE482" s="305"/>
      <c r="BF482" s="305"/>
      <c r="BG482" s="305"/>
      <c r="BH482" s="305"/>
      <c r="BI482" s="305"/>
      <c r="BJ482" s="305"/>
      <c r="BK482" s="305"/>
      <c r="BL482" s="305"/>
      <c r="BM482" s="305"/>
      <c r="BN482" s="305"/>
      <c r="BO482" s="305"/>
      <c r="BP482" s="305"/>
      <c r="BQ482" s="305"/>
      <c r="BR482" s="305"/>
      <c r="BS482" s="305"/>
      <c r="BT482" s="305"/>
      <c r="BU482" s="305"/>
      <c r="BV482" s="305"/>
      <c r="BW482" s="305"/>
      <c r="BX482" s="305"/>
      <c r="BY482" s="305"/>
      <c r="BZ482" s="305"/>
      <c r="CA482" s="305"/>
      <c r="CB482" s="305"/>
      <c r="CC482" s="305"/>
      <c r="CD482" s="305"/>
      <c r="CE482" s="305"/>
      <c r="CF482" s="305"/>
      <c r="CG482" s="305"/>
      <c r="CH482" s="305"/>
      <c r="CI482" s="305"/>
      <c r="CJ482" s="305"/>
      <c r="CK482" s="305"/>
      <c r="CL482" s="305"/>
      <c r="CM482" s="305"/>
      <c r="CN482" s="305"/>
      <c r="CO482" s="305"/>
      <c r="CP482" s="305"/>
      <c r="CQ482" s="305"/>
      <c r="CR482" s="305"/>
      <c r="CS482" s="305"/>
      <c r="CT482" s="305"/>
      <c r="CU482" s="305"/>
      <c r="CV482" s="305"/>
      <c r="CW482" s="305"/>
      <c r="CX482" s="305"/>
      <c r="CY482" s="305"/>
      <c r="CZ482" s="305"/>
      <c r="DA482" s="305"/>
      <c r="DB482" s="305"/>
      <c r="DC482" s="305"/>
      <c r="DD482" s="305"/>
      <c r="DE482" s="305"/>
      <c r="DF482" s="305"/>
      <c r="DG482" s="305"/>
      <c r="DH482" s="305"/>
      <c r="DI482" s="305"/>
      <c r="DJ482" s="305"/>
      <c r="DK482" s="305"/>
      <c r="DL482" s="305"/>
      <c r="DM482" s="305"/>
      <c r="DN482" s="305"/>
      <c r="DO482" s="305"/>
      <c r="DP482" s="305"/>
      <c r="DQ482" s="305"/>
      <c r="DR482" s="305"/>
      <c r="DS482" s="305"/>
      <c r="DT482" s="305"/>
      <c r="DU482" s="305"/>
      <c r="DV482" s="305"/>
      <c r="DW482" s="305"/>
      <c r="DX482" s="305"/>
      <c r="DY482" s="305"/>
      <c r="DZ482" s="305"/>
      <c r="EA482" s="305"/>
      <c r="EB482" s="305"/>
      <c r="EC482" s="305"/>
      <c r="ED482" s="305"/>
      <c r="EE482" s="305"/>
      <c r="EF482" s="305"/>
      <c r="EG482" s="305"/>
      <c r="EH482" s="305"/>
      <c r="EI482" s="305"/>
      <c r="EJ482" s="305"/>
      <c r="EK482" s="305"/>
      <c r="EL482" s="305"/>
      <c r="EM482" s="305"/>
      <c r="EN482" s="305"/>
      <c r="EO482" s="305"/>
      <c r="EP482" s="305"/>
      <c r="EQ482" s="305"/>
      <c r="ER482" s="305"/>
      <c r="ES482" s="305"/>
      <c r="ET482" s="305"/>
      <c r="EU482" s="305"/>
      <c r="EV482" s="305"/>
      <c r="EW482" s="305"/>
      <c r="EX482" s="305"/>
      <c r="EY482" s="305"/>
      <c r="EZ482" s="305"/>
      <c r="FA482" s="305"/>
      <c r="FB482" s="305"/>
      <c r="FC482" s="305"/>
      <c r="FD482" s="305"/>
      <c r="FE482" s="305"/>
      <c r="FF482" s="305"/>
      <c r="FG482" s="305"/>
      <c r="FH482" s="305"/>
      <c r="FI482" s="305"/>
      <c r="FJ482" s="305"/>
      <c r="FK482" s="305"/>
      <c r="FL482" s="305"/>
      <c r="FM482" s="305"/>
      <c r="FN482" s="305"/>
      <c r="FO482" s="305"/>
      <c r="FP482" s="305"/>
      <c r="FQ482" s="305"/>
      <c r="FR482" s="305"/>
      <c r="FS482" s="305"/>
      <c r="FT482" s="305"/>
      <c r="FU482" s="305"/>
      <c r="FV482" s="305"/>
      <c r="FW482" s="305"/>
      <c r="FX482" s="305"/>
      <c r="FY482" s="305"/>
      <c r="FZ482" s="305"/>
      <c r="GA482" s="305"/>
      <c r="GB482" s="305"/>
      <c r="GC482" s="305"/>
      <c r="GD482" s="305"/>
      <c r="GE482" s="305"/>
      <c r="GF482" s="305"/>
      <c r="GG482" s="305"/>
      <c r="GH482" s="305"/>
      <c r="GI482" s="305"/>
      <c r="GJ482" s="305"/>
      <c r="GK482" s="305"/>
      <c r="GL482" s="305"/>
      <c r="GM482" s="305"/>
      <c r="GN482" s="305"/>
      <c r="GO482" s="305"/>
      <c r="GP482" s="305"/>
      <c r="GQ482" s="305"/>
      <c r="GR482" s="305"/>
      <c r="GS482" s="305"/>
      <c r="GT482" s="305"/>
      <c r="GU482" s="305"/>
      <c r="GV482" s="305"/>
      <c r="GW482" s="305"/>
    </row>
    <row r="483" spans="2:205" s="92" customFormat="1" ht="28.5" customHeight="1">
      <c r="B483" s="119" t="s">
        <v>104</v>
      </c>
      <c r="C483" s="43"/>
      <c r="D483" s="43">
        <v>8</v>
      </c>
      <c r="E483" s="43">
        <v>8</v>
      </c>
      <c r="F483" s="43"/>
      <c r="G483" s="43"/>
      <c r="H483" s="43"/>
      <c r="I483" s="43"/>
      <c r="J483" s="136"/>
      <c r="K483" s="136"/>
      <c r="L483" s="120"/>
      <c r="M483" s="43"/>
      <c r="N483" s="60"/>
      <c r="O483" s="60"/>
      <c r="P483" s="73"/>
      <c r="Q483" s="43"/>
      <c r="R483" s="43"/>
      <c r="S483" s="43"/>
      <c r="T483" s="305"/>
      <c r="U483" s="305"/>
      <c r="V483" s="305"/>
      <c r="W483" s="305"/>
      <c r="X483" s="305"/>
      <c r="Y483" s="305"/>
      <c r="Z483" s="305"/>
      <c r="AA483" s="305"/>
      <c r="AB483" s="305"/>
      <c r="AC483" s="305"/>
      <c r="AD483" s="305"/>
      <c r="AE483" s="305"/>
      <c r="AF483" s="305"/>
      <c r="AG483" s="305"/>
      <c r="AH483" s="305"/>
      <c r="AI483" s="305"/>
      <c r="AJ483" s="305"/>
      <c r="AK483" s="305"/>
      <c r="AL483" s="305"/>
      <c r="AM483" s="305"/>
      <c r="AN483" s="305"/>
      <c r="AO483" s="305"/>
      <c r="AP483" s="305"/>
      <c r="AQ483" s="305"/>
      <c r="AR483" s="305"/>
      <c r="AS483" s="305"/>
      <c r="AT483" s="305"/>
      <c r="AU483" s="305"/>
      <c r="AV483" s="305"/>
      <c r="AW483" s="305"/>
      <c r="AX483" s="305"/>
      <c r="AY483" s="305"/>
      <c r="AZ483" s="305"/>
      <c r="BA483" s="305"/>
      <c r="BB483" s="305"/>
      <c r="BC483" s="305"/>
      <c r="BD483" s="305"/>
      <c r="BE483" s="305"/>
      <c r="BF483" s="305"/>
      <c r="BG483" s="305"/>
      <c r="BH483" s="305"/>
      <c r="BI483" s="305"/>
      <c r="BJ483" s="305"/>
      <c r="BK483" s="305"/>
      <c r="BL483" s="305"/>
      <c r="BM483" s="305"/>
      <c r="BN483" s="305"/>
      <c r="BO483" s="305"/>
      <c r="BP483" s="305"/>
      <c r="BQ483" s="305"/>
      <c r="BR483" s="305"/>
      <c r="BS483" s="305"/>
      <c r="BT483" s="305"/>
      <c r="BU483" s="305"/>
      <c r="BV483" s="305"/>
      <c r="BW483" s="305"/>
      <c r="BX483" s="305"/>
      <c r="BY483" s="305"/>
      <c r="BZ483" s="305"/>
      <c r="CA483" s="305"/>
      <c r="CB483" s="305"/>
      <c r="CC483" s="305"/>
      <c r="CD483" s="305"/>
      <c r="CE483" s="305"/>
      <c r="CF483" s="305"/>
      <c r="CG483" s="305"/>
      <c r="CH483" s="305"/>
      <c r="CI483" s="305"/>
      <c r="CJ483" s="305"/>
      <c r="CK483" s="305"/>
      <c r="CL483" s="305"/>
      <c r="CM483" s="305"/>
      <c r="CN483" s="305"/>
      <c r="CO483" s="305"/>
      <c r="CP483" s="305"/>
      <c r="CQ483" s="305"/>
      <c r="CR483" s="305"/>
      <c r="CS483" s="305"/>
      <c r="CT483" s="305"/>
      <c r="CU483" s="305"/>
      <c r="CV483" s="305"/>
      <c r="CW483" s="305"/>
      <c r="CX483" s="305"/>
      <c r="CY483" s="305"/>
      <c r="CZ483" s="305"/>
      <c r="DA483" s="305"/>
      <c r="DB483" s="305"/>
      <c r="DC483" s="305"/>
      <c r="DD483" s="305"/>
      <c r="DE483" s="305"/>
      <c r="DF483" s="305"/>
      <c r="DG483" s="305"/>
      <c r="DH483" s="305"/>
      <c r="DI483" s="305"/>
      <c r="DJ483" s="305"/>
      <c r="DK483" s="305"/>
      <c r="DL483" s="305"/>
      <c r="DM483" s="305"/>
      <c r="DN483" s="305"/>
      <c r="DO483" s="305"/>
      <c r="DP483" s="305"/>
      <c r="DQ483" s="305"/>
      <c r="DR483" s="305"/>
      <c r="DS483" s="305"/>
      <c r="DT483" s="305"/>
      <c r="DU483" s="305"/>
      <c r="DV483" s="305"/>
      <c r="DW483" s="305"/>
      <c r="DX483" s="305"/>
      <c r="DY483" s="305"/>
      <c r="DZ483" s="305"/>
      <c r="EA483" s="305"/>
      <c r="EB483" s="305"/>
      <c r="EC483" s="305"/>
      <c r="ED483" s="305"/>
      <c r="EE483" s="305"/>
      <c r="EF483" s="305"/>
      <c r="EG483" s="305"/>
      <c r="EH483" s="305"/>
      <c r="EI483" s="305"/>
      <c r="EJ483" s="305"/>
      <c r="EK483" s="305"/>
      <c r="EL483" s="305"/>
      <c r="EM483" s="305"/>
      <c r="EN483" s="305"/>
      <c r="EO483" s="305"/>
      <c r="EP483" s="305"/>
      <c r="EQ483" s="305"/>
      <c r="ER483" s="305"/>
      <c r="ES483" s="305"/>
      <c r="ET483" s="305"/>
      <c r="EU483" s="305"/>
      <c r="EV483" s="305"/>
      <c r="EW483" s="305"/>
      <c r="EX483" s="305"/>
      <c r="EY483" s="305"/>
      <c r="EZ483" s="305"/>
      <c r="FA483" s="305"/>
      <c r="FB483" s="305"/>
      <c r="FC483" s="305"/>
      <c r="FD483" s="305"/>
      <c r="FE483" s="305"/>
      <c r="FF483" s="305"/>
      <c r="FG483" s="305"/>
      <c r="FH483" s="305"/>
      <c r="FI483" s="305"/>
      <c r="FJ483" s="305"/>
      <c r="FK483" s="305"/>
      <c r="FL483" s="305"/>
      <c r="FM483" s="305"/>
      <c r="FN483" s="305"/>
      <c r="FO483" s="305"/>
      <c r="FP483" s="305"/>
      <c r="FQ483" s="305"/>
      <c r="FR483" s="305"/>
      <c r="FS483" s="305"/>
      <c r="FT483" s="305"/>
      <c r="FU483" s="305"/>
      <c r="FV483" s="305"/>
      <c r="FW483" s="305"/>
      <c r="FX483" s="305"/>
      <c r="FY483" s="305"/>
      <c r="FZ483" s="305"/>
      <c r="GA483" s="305"/>
      <c r="GB483" s="305"/>
      <c r="GC483" s="305"/>
      <c r="GD483" s="305"/>
      <c r="GE483" s="305"/>
      <c r="GF483" s="305"/>
      <c r="GG483" s="305"/>
      <c r="GH483" s="305"/>
      <c r="GI483" s="305"/>
      <c r="GJ483" s="305"/>
      <c r="GK483" s="305"/>
      <c r="GL483" s="305"/>
      <c r="GM483" s="305"/>
      <c r="GN483" s="305"/>
      <c r="GO483" s="305"/>
      <c r="GP483" s="305"/>
      <c r="GQ483" s="305"/>
      <c r="GR483" s="305"/>
      <c r="GS483" s="305"/>
      <c r="GT483" s="305"/>
      <c r="GU483" s="305"/>
      <c r="GV483" s="305"/>
      <c r="GW483" s="305"/>
    </row>
    <row r="484" spans="2:205" s="92" customFormat="1" ht="28.5" customHeight="1">
      <c r="B484" s="119" t="s">
        <v>64</v>
      </c>
      <c r="C484" s="43"/>
      <c r="D484" s="43">
        <v>12</v>
      </c>
      <c r="E484" s="43">
        <v>10</v>
      </c>
      <c r="F484" s="43"/>
      <c r="G484" s="43"/>
      <c r="H484" s="43"/>
      <c r="I484" s="43"/>
      <c r="J484" s="136"/>
      <c r="K484" s="136"/>
      <c r="L484" s="120"/>
      <c r="M484" s="43"/>
      <c r="N484" s="60"/>
      <c r="O484" s="60"/>
      <c r="P484" s="73"/>
      <c r="Q484" s="43"/>
      <c r="R484" s="43"/>
      <c r="S484" s="43"/>
      <c r="T484" s="305"/>
      <c r="U484" s="305"/>
      <c r="V484" s="305"/>
      <c r="W484" s="305"/>
      <c r="X484" s="305"/>
      <c r="Y484" s="305"/>
      <c r="Z484" s="305"/>
      <c r="AA484" s="305"/>
      <c r="AB484" s="305"/>
      <c r="AC484" s="305"/>
      <c r="AD484" s="305"/>
      <c r="AE484" s="305"/>
      <c r="AF484" s="305"/>
      <c r="AG484" s="305"/>
      <c r="AH484" s="305"/>
      <c r="AI484" s="305"/>
      <c r="AJ484" s="305"/>
      <c r="AK484" s="305"/>
      <c r="AL484" s="305"/>
      <c r="AM484" s="305"/>
      <c r="AN484" s="305"/>
      <c r="AO484" s="305"/>
      <c r="AP484" s="305"/>
      <c r="AQ484" s="305"/>
      <c r="AR484" s="305"/>
      <c r="AS484" s="305"/>
      <c r="AT484" s="305"/>
      <c r="AU484" s="305"/>
      <c r="AV484" s="305"/>
      <c r="AW484" s="305"/>
      <c r="AX484" s="305"/>
      <c r="AY484" s="305"/>
      <c r="AZ484" s="305"/>
      <c r="BA484" s="305"/>
      <c r="BB484" s="305"/>
      <c r="BC484" s="305"/>
      <c r="BD484" s="305"/>
      <c r="BE484" s="305"/>
      <c r="BF484" s="305"/>
      <c r="BG484" s="305"/>
      <c r="BH484" s="305"/>
      <c r="BI484" s="305"/>
      <c r="BJ484" s="305"/>
      <c r="BK484" s="305"/>
      <c r="BL484" s="305"/>
      <c r="BM484" s="305"/>
      <c r="BN484" s="305"/>
      <c r="BO484" s="305"/>
      <c r="BP484" s="305"/>
      <c r="BQ484" s="305"/>
      <c r="BR484" s="305"/>
      <c r="BS484" s="305"/>
      <c r="BT484" s="305"/>
      <c r="BU484" s="305"/>
      <c r="BV484" s="305"/>
      <c r="BW484" s="305"/>
      <c r="BX484" s="305"/>
      <c r="BY484" s="305"/>
      <c r="BZ484" s="305"/>
      <c r="CA484" s="305"/>
      <c r="CB484" s="305"/>
      <c r="CC484" s="305"/>
      <c r="CD484" s="305"/>
      <c r="CE484" s="305"/>
      <c r="CF484" s="305"/>
      <c r="CG484" s="305"/>
      <c r="CH484" s="305"/>
      <c r="CI484" s="305"/>
      <c r="CJ484" s="305"/>
      <c r="CK484" s="305"/>
      <c r="CL484" s="305"/>
      <c r="CM484" s="305"/>
      <c r="CN484" s="305"/>
      <c r="CO484" s="305"/>
      <c r="CP484" s="305"/>
      <c r="CQ484" s="305"/>
      <c r="CR484" s="305"/>
      <c r="CS484" s="305"/>
      <c r="CT484" s="305"/>
      <c r="CU484" s="305"/>
      <c r="CV484" s="305"/>
      <c r="CW484" s="305"/>
      <c r="CX484" s="305"/>
      <c r="CY484" s="305"/>
      <c r="CZ484" s="305"/>
      <c r="DA484" s="305"/>
      <c r="DB484" s="305"/>
      <c r="DC484" s="305"/>
      <c r="DD484" s="305"/>
      <c r="DE484" s="305"/>
      <c r="DF484" s="305"/>
      <c r="DG484" s="305"/>
      <c r="DH484" s="305"/>
      <c r="DI484" s="305"/>
      <c r="DJ484" s="305"/>
      <c r="DK484" s="305"/>
      <c r="DL484" s="305"/>
      <c r="DM484" s="305"/>
      <c r="DN484" s="305"/>
      <c r="DO484" s="305"/>
      <c r="DP484" s="305"/>
      <c r="DQ484" s="305"/>
      <c r="DR484" s="305"/>
      <c r="DS484" s="305"/>
      <c r="DT484" s="305"/>
      <c r="DU484" s="305"/>
      <c r="DV484" s="305"/>
      <c r="DW484" s="305"/>
      <c r="DX484" s="305"/>
      <c r="DY484" s="305"/>
      <c r="DZ484" s="305"/>
      <c r="EA484" s="305"/>
      <c r="EB484" s="305"/>
      <c r="EC484" s="305"/>
      <c r="ED484" s="305"/>
      <c r="EE484" s="305"/>
      <c r="EF484" s="305"/>
      <c r="EG484" s="305"/>
      <c r="EH484" s="305"/>
      <c r="EI484" s="305"/>
      <c r="EJ484" s="305"/>
      <c r="EK484" s="305"/>
      <c r="EL484" s="305"/>
      <c r="EM484" s="305"/>
      <c r="EN484" s="305"/>
      <c r="EO484" s="305"/>
      <c r="EP484" s="305"/>
      <c r="EQ484" s="305"/>
      <c r="ER484" s="305"/>
      <c r="ES484" s="305"/>
      <c r="ET484" s="305"/>
      <c r="EU484" s="305"/>
      <c r="EV484" s="305"/>
      <c r="EW484" s="305"/>
      <c r="EX484" s="305"/>
      <c r="EY484" s="305"/>
      <c r="EZ484" s="305"/>
      <c r="FA484" s="305"/>
      <c r="FB484" s="305"/>
      <c r="FC484" s="305"/>
      <c r="FD484" s="305"/>
      <c r="FE484" s="305"/>
      <c r="FF484" s="305"/>
      <c r="FG484" s="305"/>
      <c r="FH484" s="305"/>
      <c r="FI484" s="305"/>
      <c r="FJ484" s="305"/>
      <c r="FK484" s="305"/>
      <c r="FL484" s="305"/>
      <c r="FM484" s="305"/>
      <c r="FN484" s="305"/>
      <c r="FO484" s="305"/>
      <c r="FP484" s="305"/>
      <c r="FQ484" s="305"/>
      <c r="FR484" s="305"/>
      <c r="FS484" s="305"/>
      <c r="FT484" s="305"/>
      <c r="FU484" s="305"/>
      <c r="FV484" s="305"/>
      <c r="FW484" s="305"/>
      <c r="FX484" s="305"/>
      <c r="FY484" s="305"/>
      <c r="FZ484" s="305"/>
      <c r="GA484" s="305"/>
      <c r="GB484" s="305"/>
      <c r="GC484" s="305"/>
      <c r="GD484" s="305"/>
      <c r="GE484" s="305"/>
      <c r="GF484" s="305"/>
      <c r="GG484" s="305"/>
      <c r="GH484" s="305"/>
      <c r="GI484" s="305"/>
      <c r="GJ484" s="305"/>
      <c r="GK484" s="305"/>
      <c r="GL484" s="305"/>
      <c r="GM484" s="305"/>
      <c r="GN484" s="305"/>
      <c r="GO484" s="305"/>
      <c r="GP484" s="305"/>
      <c r="GQ484" s="305"/>
      <c r="GR484" s="305"/>
      <c r="GS484" s="305"/>
      <c r="GT484" s="305"/>
      <c r="GU484" s="305"/>
      <c r="GV484" s="305"/>
      <c r="GW484" s="305"/>
    </row>
    <row r="485" spans="2:205" s="92" customFormat="1" ht="28.5" customHeight="1">
      <c r="B485" s="119" t="s">
        <v>62</v>
      </c>
      <c r="C485" s="43"/>
      <c r="D485" s="43">
        <v>10</v>
      </c>
      <c r="E485" s="43">
        <v>10</v>
      </c>
      <c r="F485" s="43"/>
      <c r="G485" s="43"/>
      <c r="H485" s="43"/>
      <c r="I485" s="43"/>
      <c r="J485" s="136"/>
      <c r="K485" s="136"/>
      <c r="L485" s="120"/>
      <c r="M485" s="43"/>
      <c r="N485" s="60"/>
      <c r="O485" s="60"/>
      <c r="P485" s="73"/>
      <c r="Q485" s="43"/>
      <c r="R485" s="43"/>
      <c r="S485" s="43"/>
      <c r="T485" s="305"/>
      <c r="U485" s="305"/>
      <c r="V485" s="305"/>
      <c r="W485" s="305"/>
      <c r="X485" s="305"/>
      <c r="Y485" s="305"/>
      <c r="Z485" s="305"/>
      <c r="AA485" s="305"/>
      <c r="AB485" s="305"/>
      <c r="AC485" s="305"/>
      <c r="AD485" s="305"/>
      <c r="AE485" s="305"/>
      <c r="AF485" s="305"/>
      <c r="AG485" s="305"/>
      <c r="AH485" s="305"/>
      <c r="AI485" s="305"/>
      <c r="AJ485" s="305"/>
      <c r="AK485" s="305"/>
      <c r="AL485" s="305"/>
      <c r="AM485" s="305"/>
      <c r="AN485" s="305"/>
      <c r="AO485" s="305"/>
      <c r="AP485" s="305"/>
      <c r="AQ485" s="305"/>
      <c r="AR485" s="305"/>
      <c r="AS485" s="305"/>
      <c r="AT485" s="305"/>
      <c r="AU485" s="305"/>
      <c r="AV485" s="305"/>
      <c r="AW485" s="305"/>
      <c r="AX485" s="305"/>
      <c r="AY485" s="305"/>
      <c r="AZ485" s="305"/>
      <c r="BA485" s="305"/>
      <c r="BB485" s="305"/>
      <c r="BC485" s="305"/>
      <c r="BD485" s="305"/>
      <c r="BE485" s="305"/>
      <c r="BF485" s="305"/>
      <c r="BG485" s="305"/>
      <c r="BH485" s="305"/>
      <c r="BI485" s="305"/>
      <c r="BJ485" s="305"/>
      <c r="BK485" s="305"/>
      <c r="BL485" s="305"/>
      <c r="BM485" s="305"/>
      <c r="BN485" s="305"/>
      <c r="BO485" s="305"/>
      <c r="BP485" s="305"/>
      <c r="BQ485" s="305"/>
      <c r="BR485" s="305"/>
      <c r="BS485" s="305"/>
      <c r="BT485" s="305"/>
      <c r="BU485" s="305"/>
      <c r="BV485" s="305"/>
      <c r="BW485" s="305"/>
      <c r="BX485" s="305"/>
      <c r="BY485" s="305"/>
      <c r="BZ485" s="305"/>
      <c r="CA485" s="305"/>
      <c r="CB485" s="305"/>
      <c r="CC485" s="305"/>
      <c r="CD485" s="305"/>
      <c r="CE485" s="305"/>
      <c r="CF485" s="305"/>
      <c r="CG485" s="305"/>
      <c r="CH485" s="305"/>
      <c r="CI485" s="305"/>
      <c r="CJ485" s="305"/>
      <c r="CK485" s="305"/>
      <c r="CL485" s="305"/>
      <c r="CM485" s="305"/>
      <c r="CN485" s="305"/>
      <c r="CO485" s="305"/>
      <c r="CP485" s="305"/>
      <c r="CQ485" s="305"/>
      <c r="CR485" s="305"/>
      <c r="CS485" s="305"/>
      <c r="CT485" s="305"/>
      <c r="CU485" s="305"/>
      <c r="CV485" s="305"/>
      <c r="CW485" s="305"/>
      <c r="CX485" s="305"/>
      <c r="CY485" s="305"/>
      <c r="CZ485" s="305"/>
      <c r="DA485" s="305"/>
      <c r="DB485" s="305"/>
      <c r="DC485" s="305"/>
      <c r="DD485" s="305"/>
      <c r="DE485" s="305"/>
      <c r="DF485" s="305"/>
      <c r="DG485" s="305"/>
      <c r="DH485" s="305"/>
      <c r="DI485" s="305"/>
      <c r="DJ485" s="305"/>
      <c r="DK485" s="305"/>
      <c r="DL485" s="305"/>
      <c r="DM485" s="305"/>
      <c r="DN485" s="305"/>
      <c r="DO485" s="305"/>
      <c r="DP485" s="305"/>
      <c r="DQ485" s="305"/>
      <c r="DR485" s="305"/>
      <c r="DS485" s="305"/>
      <c r="DT485" s="305"/>
      <c r="DU485" s="305"/>
      <c r="DV485" s="305"/>
      <c r="DW485" s="305"/>
      <c r="DX485" s="305"/>
      <c r="DY485" s="305"/>
      <c r="DZ485" s="305"/>
      <c r="EA485" s="305"/>
      <c r="EB485" s="305"/>
      <c r="EC485" s="305"/>
      <c r="ED485" s="305"/>
      <c r="EE485" s="305"/>
      <c r="EF485" s="305"/>
      <c r="EG485" s="305"/>
      <c r="EH485" s="305"/>
      <c r="EI485" s="305"/>
      <c r="EJ485" s="305"/>
      <c r="EK485" s="305"/>
      <c r="EL485" s="305"/>
      <c r="EM485" s="305"/>
      <c r="EN485" s="305"/>
      <c r="EO485" s="305"/>
      <c r="EP485" s="305"/>
      <c r="EQ485" s="305"/>
      <c r="ER485" s="305"/>
      <c r="ES485" s="305"/>
      <c r="ET485" s="305"/>
      <c r="EU485" s="305"/>
      <c r="EV485" s="305"/>
      <c r="EW485" s="305"/>
      <c r="EX485" s="305"/>
      <c r="EY485" s="305"/>
      <c r="EZ485" s="305"/>
      <c r="FA485" s="305"/>
      <c r="FB485" s="305"/>
      <c r="FC485" s="305"/>
      <c r="FD485" s="305"/>
      <c r="FE485" s="305"/>
      <c r="FF485" s="305"/>
      <c r="FG485" s="305"/>
      <c r="FH485" s="305"/>
      <c r="FI485" s="305"/>
      <c r="FJ485" s="305"/>
      <c r="FK485" s="305"/>
      <c r="FL485" s="305"/>
      <c r="FM485" s="305"/>
      <c r="FN485" s="305"/>
      <c r="FO485" s="305"/>
      <c r="FP485" s="305"/>
      <c r="FQ485" s="305"/>
      <c r="FR485" s="305"/>
      <c r="FS485" s="305"/>
      <c r="FT485" s="305"/>
      <c r="FU485" s="305"/>
      <c r="FV485" s="305"/>
      <c r="FW485" s="305"/>
      <c r="FX485" s="305"/>
      <c r="FY485" s="305"/>
      <c r="FZ485" s="305"/>
      <c r="GA485" s="305"/>
      <c r="GB485" s="305"/>
      <c r="GC485" s="305"/>
      <c r="GD485" s="305"/>
      <c r="GE485" s="305"/>
      <c r="GF485" s="305"/>
      <c r="GG485" s="305"/>
      <c r="GH485" s="305"/>
      <c r="GI485" s="305"/>
      <c r="GJ485" s="305"/>
      <c r="GK485" s="305"/>
      <c r="GL485" s="305"/>
      <c r="GM485" s="305"/>
      <c r="GN485" s="305"/>
      <c r="GO485" s="305"/>
      <c r="GP485" s="305"/>
      <c r="GQ485" s="305"/>
      <c r="GR485" s="305"/>
      <c r="GS485" s="305"/>
      <c r="GT485" s="305"/>
      <c r="GU485" s="305"/>
      <c r="GV485" s="305"/>
      <c r="GW485" s="305"/>
    </row>
    <row r="486" spans="2:205" s="92" customFormat="1" ht="28.5" customHeight="1">
      <c r="B486" s="119" t="s">
        <v>152</v>
      </c>
      <c r="C486" s="43"/>
      <c r="D486" s="43">
        <v>11</v>
      </c>
      <c r="E486" s="43">
        <v>11</v>
      </c>
      <c r="F486" s="43"/>
      <c r="G486" s="43"/>
      <c r="H486" s="43"/>
      <c r="I486" s="43"/>
      <c r="J486" s="136"/>
      <c r="K486" s="136"/>
      <c r="L486" s="120"/>
      <c r="M486" s="43"/>
      <c r="N486" s="60"/>
      <c r="O486" s="60"/>
      <c r="P486" s="73"/>
      <c r="Q486" s="43"/>
      <c r="R486" s="43"/>
      <c r="S486" s="43"/>
      <c r="T486" s="305"/>
      <c r="U486" s="305"/>
      <c r="V486" s="305"/>
      <c r="W486" s="305"/>
      <c r="X486" s="305"/>
      <c r="Y486" s="305"/>
      <c r="Z486" s="305"/>
      <c r="AA486" s="305"/>
      <c r="AB486" s="305"/>
      <c r="AC486" s="305"/>
      <c r="AD486" s="305"/>
      <c r="AE486" s="305"/>
      <c r="AF486" s="305"/>
      <c r="AG486" s="305"/>
      <c r="AH486" s="305"/>
      <c r="AI486" s="305"/>
      <c r="AJ486" s="305"/>
      <c r="AK486" s="305"/>
      <c r="AL486" s="305"/>
      <c r="AM486" s="305"/>
      <c r="AN486" s="305"/>
      <c r="AO486" s="305"/>
      <c r="AP486" s="305"/>
      <c r="AQ486" s="305"/>
      <c r="AR486" s="305"/>
      <c r="AS486" s="305"/>
      <c r="AT486" s="305"/>
      <c r="AU486" s="305"/>
      <c r="AV486" s="305"/>
      <c r="AW486" s="305"/>
      <c r="AX486" s="305"/>
      <c r="AY486" s="305"/>
      <c r="AZ486" s="305"/>
      <c r="BA486" s="305"/>
      <c r="BB486" s="305"/>
      <c r="BC486" s="305"/>
      <c r="BD486" s="305"/>
      <c r="BE486" s="305"/>
      <c r="BF486" s="305"/>
      <c r="BG486" s="305"/>
      <c r="BH486" s="305"/>
      <c r="BI486" s="305"/>
      <c r="BJ486" s="305"/>
      <c r="BK486" s="305"/>
      <c r="BL486" s="305"/>
      <c r="BM486" s="305"/>
      <c r="BN486" s="305"/>
      <c r="BO486" s="305"/>
      <c r="BP486" s="305"/>
      <c r="BQ486" s="305"/>
      <c r="BR486" s="305"/>
      <c r="BS486" s="305"/>
      <c r="BT486" s="305"/>
      <c r="BU486" s="305"/>
      <c r="BV486" s="305"/>
      <c r="BW486" s="305"/>
      <c r="BX486" s="305"/>
      <c r="BY486" s="305"/>
      <c r="BZ486" s="305"/>
      <c r="CA486" s="305"/>
      <c r="CB486" s="305"/>
      <c r="CC486" s="305"/>
      <c r="CD486" s="305"/>
      <c r="CE486" s="305"/>
      <c r="CF486" s="305"/>
      <c r="CG486" s="305"/>
      <c r="CH486" s="305"/>
      <c r="CI486" s="305"/>
      <c r="CJ486" s="305"/>
      <c r="CK486" s="305"/>
      <c r="CL486" s="305"/>
      <c r="CM486" s="305"/>
      <c r="CN486" s="305"/>
      <c r="CO486" s="305"/>
      <c r="CP486" s="305"/>
      <c r="CQ486" s="305"/>
      <c r="CR486" s="305"/>
      <c r="CS486" s="305"/>
      <c r="CT486" s="305"/>
      <c r="CU486" s="305"/>
      <c r="CV486" s="305"/>
      <c r="CW486" s="305"/>
      <c r="CX486" s="305"/>
      <c r="CY486" s="305"/>
      <c r="CZ486" s="305"/>
      <c r="DA486" s="305"/>
      <c r="DB486" s="305"/>
      <c r="DC486" s="305"/>
      <c r="DD486" s="305"/>
      <c r="DE486" s="305"/>
      <c r="DF486" s="305"/>
      <c r="DG486" s="305"/>
      <c r="DH486" s="305"/>
      <c r="DI486" s="305"/>
      <c r="DJ486" s="305"/>
      <c r="DK486" s="305"/>
      <c r="DL486" s="305"/>
      <c r="DM486" s="305"/>
      <c r="DN486" s="305"/>
      <c r="DO486" s="305"/>
      <c r="DP486" s="305"/>
      <c r="DQ486" s="305"/>
      <c r="DR486" s="305"/>
      <c r="DS486" s="305"/>
      <c r="DT486" s="305"/>
      <c r="DU486" s="305"/>
      <c r="DV486" s="305"/>
      <c r="DW486" s="305"/>
      <c r="DX486" s="305"/>
      <c r="DY486" s="305"/>
      <c r="DZ486" s="305"/>
      <c r="EA486" s="305"/>
      <c r="EB486" s="305"/>
      <c r="EC486" s="305"/>
      <c r="ED486" s="305"/>
      <c r="EE486" s="305"/>
      <c r="EF486" s="305"/>
      <c r="EG486" s="305"/>
      <c r="EH486" s="305"/>
      <c r="EI486" s="305"/>
      <c r="EJ486" s="305"/>
      <c r="EK486" s="305"/>
      <c r="EL486" s="305"/>
      <c r="EM486" s="305"/>
      <c r="EN486" s="305"/>
      <c r="EO486" s="305"/>
      <c r="EP486" s="305"/>
      <c r="EQ486" s="305"/>
      <c r="ER486" s="305"/>
      <c r="ES486" s="305"/>
      <c r="ET486" s="305"/>
      <c r="EU486" s="305"/>
      <c r="EV486" s="305"/>
      <c r="EW486" s="305"/>
      <c r="EX486" s="305"/>
      <c r="EY486" s="305"/>
      <c r="EZ486" s="305"/>
      <c r="FA486" s="305"/>
      <c r="FB486" s="305"/>
      <c r="FC486" s="305"/>
      <c r="FD486" s="305"/>
      <c r="FE486" s="305"/>
      <c r="FF486" s="305"/>
      <c r="FG486" s="305"/>
      <c r="FH486" s="305"/>
      <c r="FI486" s="305"/>
      <c r="FJ486" s="305"/>
      <c r="FK486" s="305"/>
      <c r="FL486" s="305"/>
      <c r="FM486" s="305"/>
      <c r="FN486" s="305"/>
      <c r="FO486" s="305"/>
      <c r="FP486" s="305"/>
      <c r="FQ486" s="305"/>
      <c r="FR486" s="305"/>
      <c r="FS486" s="305"/>
      <c r="FT486" s="305"/>
      <c r="FU486" s="305"/>
      <c r="FV486" s="305"/>
      <c r="FW486" s="305"/>
      <c r="FX486" s="305"/>
      <c r="FY486" s="305"/>
      <c r="FZ486" s="305"/>
      <c r="GA486" s="305"/>
      <c r="GB486" s="305"/>
      <c r="GC486" s="305"/>
      <c r="GD486" s="305"/>
      <c r="GE486" s="305"/>
      <c r="GF486" s="305"/>
      <c r="GG486" s="305"/>
      <c r="GH486" s="305"/>
      <c r="GI486" s="305"/>
      <c r="GJ486" s="305"/>
      <c r="GK486" s="305"/>
      <c r="GL486" s="305"/>
      <c r="GM486" s="305"/>
      <c r="GN486" s="305"/>
      <c r="GO486" s="305"/>
      <c r="GP486" s="305"/>
      <c r="GQ486" s="305"/>
      <c r="GR486" s="305"/>
      <c r="GS486" s="305"/>
      <c r="GT486" s="305"/>
      <c r="GU486" s="305"/>
      <c r="GV486" s="305"/>
      <c r="GW486" s="305"/>
    </row>
    <row r="487" spans="2:205" s="92" customFormat="1" ht="28.5" customHeight="1">
      <c r="B487" s="119" t="s">
        <v>15</v>
      </c>
      <c r="C487" s="43"/>
      <c r="D487" s="43">
        <v>0.7</v>
      </c>
      <c r="E487" s="43">
        <v>0.7</v>
      </c>
      <c r="F487" s="43"/>
      <c r="G487" s="43"/>
      <c r="H487" s="43"/>
      <c r="I487" s="43"/>
      <c r="J487" s="136"/>
      <c r="K487" s="136"/>
      <c r="L487" s="120"/>
      <c r="M487" s="43"/>
      <c r="N487" s="60"/>
      <c r="O487" s="60"/>
      <c r="P487" s="73"/>
      <c r="Q487" s="43"/>
      <c r="R487" s="43"/>
      <c r="S487" s="43"/>
      <c r="T487" s="305"/>
      <c r="U487" s="305"/>
      <c r="V487" s="305"/>
      <c r="W487" s="305"/>
      <c r="X487" s="305"/>
      <c r="Y487" s="305"/>
      <c r="Z487" s="305"/>
      <c r="AA487" s="305"/>
      <c r="AB487" s="305"/>
      <c r="AC487" s="305"/>
      <c r="AD487" s="305"/>
      <c r="AE487" s="305"/>
      <c r="AF487" s="305"/>
      <c r="AG487" s="305"/>
      <c r="AH487" s="305"/>
      <c r="AI487" s="305"/>
      <c r="AJ487" s="305"/>
      <c r="AK487" s="305"/>
      <c r="AL487" s="305"/>
      <c r="AM487" s="305"/>
      <c r="AN487" s="305"/>
      <c r="AO487" s="305"/>
      <c r="AP487" s="305"/>
      <c r="AQ487" s="305"/>
      <c r="AR487" s="305"/>
      <c r="AS487" s="305"/>
      <c r="AT487" s="305"/>
      <c r="AU487" s="305"/>
      <c r="AV487" s="305"/>
      <c r="AW487" s="305"/>
      <c r="AX487" s="305"/>
      <c r="AY487" s="305"/>
      <c r="AZ487" s="305"/>
      <c r="BA487" s="305"/>
      <c r="BB487" s="305"/>
      <c r="BC487" s="305"/>
      <c r="BD487" s="305"/>
      <c r="BE487" s="305"/>
      <c r="BF487" s="305"/>
      <c r="BG487" s="305"/>
      <c r="BH487" s="305"/>
      <c r="BI487" s="305"/>
      <c r="BJ487" s="305"/>
      <c r="BK487" s="305"/>
      <c r="BL487" s="305"/>
      <c r="BM487" s="305"/>
      <c r="BN487" s="305"/>
      <c r="BO487" s="305"/>
      <c r="BP487" s="305"/>
      <c r="BQ487" s="305"/>
      <c r="BR487" s="305"/>
      <c r="BS487" s="305"/>
      <c r="BT487" s="305"/>
      <c r="BU487" s="305"/>
      <c r="BV487" s="305"/>
      <c r="BW487" s="305"/>
      <c r="BX487" s="305"/>
      <c r="BY487" s="305"/>
      <c r="BZ487" s="305"/>
      <c r="CA487" s="305"/>
      <c r="CB487" s="305"/>
      <c r="CC487" s="305"/>
      <c r="CD487" s="305"/>
      <c r="CE487" s="305"/>
      <c r="CF487" s="305"/>
      <c r="CG487" s="305"/>
      <c r="CH487" s="305"/>
      <c r="CI487" s="305"/>
      <c r="CJ487" s="305"/>
      <c r="CK487" s="305"/>
      <c r="CL487" s="305"/>
      <c r="CM487" s="305"/>
      <c r="CN487" s="305"/>
      <c r="CO487" s="305"/>
      <c r="CP487" s="305"/>
      <c r="CQ487" s="305"/>
      <c r="CR487" s="305"/>
      <c r="CS487" s="305"/>
      <c r="CT487" s="305"/>
      <c r="CU487" s="305"/>
      <c r="CV487" s="305"/>
      <c r="CW487" s="305"/>
      <c r="CX487" s="305"/>
      <c r="CY487" s="305"/>
      <c r="CZ487" s="305"/>
      <c r="DA487" s="305"/>
      <c r="DB487" s="305"/>
      <c r="DC487" s="305"/>
      <c r="DD487" s="305"/>
      <c r="DE487" s="305"/>
      <c r="DF487" s="305"/>
      <c r="DG487" s="305"/>
      <c r="DH487" s="305"/>
      <c r="DI487" s="305"/>
      <c r="DJ487" s="305"/>
      <c r="DK487" s="305"/>
      <c r="DL487" s="305"/>
      <c r="DM487" s="305"/>
      <c r="DN487" s="305"/>
      <c r="DO487" s="305"/>
      <c r="DP487" s="305"/>
      <c r="DQ487" s="305"/>
      <c r="DR487" s="305"/>
      <c r="DS487" s="305"/>
      <c r="DT487" s="305"/>
      <c r="DU487" s="305"/>
      <c r="DV487" s="305"/>
      <c r="DW487" s="305"/>
      <c r="DX487" s="305"/>
      <c r="DY487" s="305"/>
      <c r="DZ487" s="305"/>
      <c r="EA487" s="305"/>
      <c r="EB487" s="305"/>
      <c r="EC487" s="305"/>
      <c r="ED487" s="305"/>
      <c r="EE487" s="305"/>
      <c r="EF487" s="305"/>
      <c r="EG487" s="305"/>
      <c r="EH487" s="305"/>
      <c r="EI487" s="305"/>
      <c r="EJ487" s="305"/>
      <c r="EK487" s="305"/>
      <c r="EL487" s="305"/>
      <c r="EM487" s="305"/>
      <c r="EN487" s="305"/>
      <c r="EO487" s="305"/>
      <c r="EP487" s="305"/>
      <c r="EQ487" s="305"/>
      <c r="ER487" s="305"/>
      <c r="ES487" s="305"/>
      <c r="ET487" s="305"/>
      <c r="EU487" s="305"/>
      <c r="EV487" s="305"/>
      <c r="EW487" s="305"/>
      <c r="EX487" s="305"/>
      <c r="EY487" s="305"/>
      <c r="EZ487" s="305"/>
      <c r="FA487" s="305"/>
      <c r="FB487" s="305"/>
      <c r="FC487" s="305"/>
      <c r="FD487" s="305"/>
      <c r="FE487" s="305"/>
      <c r="FF487" s="305"/>
      <c r="FG487" s="305"/>
      <c r="FH487" s="305"/>
      <c r="FI487" s="305"/>
      <c r="FJ487" s="305"/>
      <c r="FK487" s="305"/>
      <c r="FL487" s="305"/>
      <c r="FM487" s="305"/>
      <c r="FN487" s="305"/>
      <c r="FO487" s="305"/>
      <c r="FP487" s="305"/>
      <c r="FQ487" s="305"/>
      <c r="FR487" s="305"/>
      <c r="FS487" s="305"/>
      <c r="FT487" s="305"/>
      <c r="FU487" s="305"/>
      <c r="FV487" s="305"/>
      <c r="FW487" s="305"/>
      <c r="FX487" s="305"/>
      <c r="FY487" s="305"/>
      <c r="FZ487" s="305"/>
      <c r="GA487" s="305"/>
      <c r="GB487" s="305"/>
      <c r="GC487" s="305"/>
      <c r="GD487" s="305"/>
      <c r="GE487" s="305"/>
      <c r="GF487" s="305"/>
      <c r="GG487" s="305"/>
      <c r="GH487" s="305"/>
      <c r="GI487" s="305"/>
      <c r="GJ487" s="305"/>
      <c r="GK487" s="305"/>
      <c r="GL487" s="305"/>
      <c r="GM487" s="305"/>
      <c r="GN487" s="305"/>
      <c r="GO487" s="305"/>
      <c r="GP487" s="305"/>
      <c r="GQ487" s="305"/>
      <c r="GR487" s="305"/>
      <c r="GS487" s="305"/>
      <c r="GT487" s="305"/>
      <c r="GU487" s="305"/>
      <c r="GV487" s="305"/>
      <c r="GW487" s="305"/>
    </row>
    <row r="488" spans="2:205" s="109" customFormat="1" ht="28.5" customHeight="1">
      <c r="B488" s="176" t="s">
        <v>127</v>
      </c>
      <c r="C488" s="177"/>
      <c r="D488" s="177"/>
      <c r="E488" s="177">
        <v>108</v>
      </c>
      <c r="F488" s="177"/>
      <c r="G488" s="177"/>
      <c r="H488" s="177"/>
      <c r="I488" s="177"/>
      <c r="J488" s="178"/>
      <c r="K488" s="178"/>
      <c r="L488" s="179"/>
      <c r="M488" s="177"/>
      <c r="N488" s="180"/>
      <c r="O488" s="180"/>
      <c r="P488" s="181"/>
      <c r="Q488" s="177"/>
      <c r="R488" s="177"/>
      <c r="S488" s="177"/>
      <c r="T488" s="309"/>
      <c r="U488" s="309"/>
      <c r="V488" s="309"/>
      <c r="W488" s="309"/>
      <c r="X488" s="309"/>
      <c r="Y488" s="309"/>
      <c r="Z488" s="309"/>
      <c r="AA488" s="309"/>
      <c r="AB488" s="309"/>
      <c r="AC488" s="309"/>
      <c r="AD488" s="309"/>
      <c r="AE488" s="309"/>
      <c r="AF488" s="309"/>
      <c r="AG488" s="309"/>
      <c r="AH488" s="309"/>
      <c r="AI488" s="309"/>
      <c r="AJ488" s="309"/>
      <c r="AK488" s="309"/>
      <c r="AL488" s="309"/>
      <c r="AM488" s="309"/>
      <c r="AN488" s="309"/>
      <c r="AO488" s="309"/>
      <c r="AP488" s="309"/>
      <c r="AQ488" s="309"/>
      <c r="AR488" s="309"/>
      <c r="AS488" s="309"/>
      <c r="AT488" s="309"/>
      <c r="AU488" s="309"/>
      <c r="AV488" s="309"/>
      <c r="AW488" s="309"/>
      <c r="AX488" s="309"/>
      <c r="AY488" s="309"/>
      <c r="AZ488" s="309"/>
      <c r="BA488" s="309"/>
      <c r="BB488" s="309"/>
      <c r="BC488" s="309"/>
      <c r="BD488" s="309"/>
      <c r="BE488" s="309"/>
      <c r="BF488" s="309"/>
      <c r="BG488" s="309"/>
      <c r="BH488" s="309"/>
      <c r="BI488" s="309"/>
      <c r="BJ488" s="309"/>
      <c r="BK488" s="309"/>
      <c r="BL488" s="309"/>
      <c r="BM488" s="309"/>
      <c r="BN488" s="309"/>
      <c r="BO488" s="309"/>
      <c r="BP488" s="309"/>
      <c r="BQ488" s="309"/>
      <c r="BR488" s="309"/>
      <c r="BS488" s="309"/>
      <c r="BT488" s="309"/>
      <c r="BU488" s="309"/>
      <c r="BV488" s="309"/>
      <c r="BW488" s="309"/>
      <c r="BX488" s="309"/>
      <c r="BY488" s="309"/>
      <c r="BZ488" s="309"/>
      <c r="CA488" s="309"/>
      <c r="CB488" s="309"/>
      <c r="CC488" s="309"/>
      <c r="CD488" s="309"/>
      <c r="CE488" s="309"/>
      <c r="CF488" s="309"/>
      <c r="CG488" s="309"/>
      <c r="CH488" s="309"/>
      <c r="CI488" s="309"/>
      <c r="CJ488" s="309"/>
      <c r="CK488" s="309"/>
      <c r="CL488" s="309"/>
      <c r="CM488" s="309"/>
      <c r="CN488" s="309"/>
      <c r="CO488" s="309"/>
      <c r="CP488" s="309"/>
      <c r="CQ488" s="309"/>
      <c r="CR488" s="309"/>
      <c r="CS488" s="309"/>
      <c r="CT488" s="309"/>
      <c r="CU488" s="309"/>
      <c r="CV488" s="309"/>
      <c r="CW488" s="309"/>
      <c r="CX488" s="309"/>
      <c r="CY488" s="309"/>
      <c r="CZ488" s="309"/>
      <c r="DA488" s="309"/>
      <c r="DB488" s="309"/>
      <c r="DC488" s="309"/>
      <c r="DD488" s="309"/>
      <c r="DE488" s="309"/>
      <c r="DF488" s="309"/>
      <c r="DG488" s="309"/>
      <c r="DH488" s="309"/>
      <c r="DI488" s="309"/>
      <c r="DJ488" s="309"/>
      <c r="DK488" s="309"/>
      <c r="DL488" s="309"/>
      <c r="DM488" s="309"/>
      <c r="DN488" s="309"/>
      <c r="DO488" s="309"/>
      <c r="DP488" s="309"/>
      <c r="DQ488" s="309"/>
      <c r="DR488" s="309"/>
      <c r="DS488" s="309"/>
      <c r="DT488" s="309"/>
      <c r="DU488" s="309"/>
      <c r="DV488" s="309"/>
      <c r="DW488" s="309"/>
      <c r="DX488" s="309"/>
      <c r="DY488" s="309"/>
      <c r="DZ488" s="309"/>
      <c r="EA488" s="309"/>
      <c r="EB488" s="309"/>
      <c r="EC488" s="309"/>
      <c r="ED488" s="309"/>
      <c r="EE488" s="309"/>
      <c r="EF488" s="309"/>
      <c r="EG488" s="309"/>
      <c r="EH488" s="309"/>
      <c r="EI488" s="309"/>
      <c r="EJ488" s="309"/>
      <c r="EK488" s="309"/>
      <c r="EL488" s="309"/>
      <c r="EM488" s="309"/>
      <c r="EN488" s="309"/>
      <c r="EO488" s="309"/>
      <c r="EP488" s="309"/>
      <c r="EQ488" s="309"/>
      <c r="ER488" s="309"/>
      <c r="ES488" s="309"/>
      <c r="ET488" s="309"/>
      <c r="EU488" s="309"/>
      <c r="EV488" s="309"/>
      <c r="EW488" s="309"/>
      <c r="EX488" s="309"/>
      <c r="EY488" s="309"/>
      <c r="EZ488" s="309"/>
      <c r="FA488" s="309"/>
      <c r="FB488" s="309"/>
      <c r="FC488" s="309"/>
      <c r="FD488" s="309"/>
      <c r="FE488" s="309"/>
      <c r="FF488" s="309"/>
      <c r="FG488" s="309"/>
      <c r="FH488" s="309"/>
      <c r="FI488" s="309"/>
      <c r="FJ488" s="309"/>
      <c r="FK488" s="309"/>
      <c r="FL488" s="309"/>
      <c r="FM488" s="309"/>
      <c r="FN488" s="309"/>
      <c r="FO488" s="309"/>
      <c r="FP488" s="309"/>
      <c r="FQ488" s="309"/>
      <c r="FR488" s="309"/>
      <c r="FS488" s="309"/>
      <c r="FT488" s="309"/>
      <c r="FU488" s="309"/>
      <c r="FV488" s="309"/>
      <c r="FW488" s="309"/>
      <c r="FX488" s="309"/>
      <c r="FY488" s="309"/>
      <c r="FZ488" s="309"/>
      <c r="GA488" s="309"/>
      <c r="GB488" s="309"/>
      <c r="GC488" s="309"/>
      <c r="GD488" s="309"/>
      <c r="GE488" s="309"/>
      <c r="GF488" s="309"/>
      <c r="GG488" s="309"/>
      <c r="GH488" s="309"/>
      <c r="GI488" s="309"/>
      <c r="GJ488" s="309"/>
      <c r="GK488" s="309"/>
      <c r="GL488" s="309"/>
      <c r="GM488" s="309"/>
      <c r="GN488" s="309"/>
      <c r="GO488" s="309"/>
      <c r="GP488" s="309"/>
      <c r="GQ488" s="309"/>
      <c r="GR488" s="309"/>
      <c r="GS488" s="309"/>
      <c r="GT488" s="309"/>
      <c r="GU488" s="309"/>
      <c r="GV488" s="309"/>
      <c r="GW488" s="309"/>
    </row>
    <row r="489" spans="2:205" s="92" customFormat="1" ht="28.5" customHeight="1">
      <c r="B489" s="119" t="s">
        <v>67</v>
      </c>
      <c r="C489" s="43"/>
      <c r="D489" s="43"/>
      <c r="E489" s="43">
        <v>10</v>
      </c>
      <c r="F489" s="43"/>
      <c r="G489" s="43"/>
      <c r="H489" s="43"/>
      <c r="I489" s="43"/>
      <c r="J489" s="136"/>
      <c r="K489" s="136"/>
      <c r="L489" s="120"/>
      <c r="M489" s="43"/>
      <c r="N489" s="60"/>
      <c r="O489" s="60"/>
      <c r="P489" s="73"/>
      <c r="Q489" s="43"/>
      <c r="R489" s="43"/>
      <c r="S489" s="43"/>
      <c r="T489" s="305"/>
      <c r="U489" s="305"/>
      <c r="V489" s="305"/>
      <c r="W489" s="305"/>
      <c r="X489" s="305"/>
      <c r="Y489" s="305"/>
      <c r="Z489" s="305"/>
      <c r="AA489" s="305"/>
      <c r="AB489" s="305"/>
      <c r="AC489" s="305"/>
      <c r="AD489" s="305"/>
      <c r="AE489" s="305"/>
      <c r="AF489" s="305"/>
      <c r="AG489" s="305"/>
      <c r="AH489" s="305"/>
      <c r="AI489" s="305"/>
      <c r="AJ489" s="305"/>
      <c r="AK489" s="305"/>
      <c r="AL489" s="305"/>
      <c r="AM489" s="305"/>
      <c r="AN489" s="305"/>
      <c r="AO489" s="305"/>
      <c r="AP489" s="305"/>
      <c r="AQ489" s="305"/>
      <c r="AR489" s="305"/>
      <c r="AS489" s="305"/>
      <c r="AT489" s="305"/>
      <c r="AU489" s="305"/>
      <c r="AV489" s="305"/>
      <c r="AW489" s="305"/>
      <c r="AX489" s="305"/>
      <c r="AY489" s="305"/>
      <c r="AZ489" s="305"/>
      <c r="BA489" s="305"/>
      <c r="BB489" s="305"/>
      <c r="BC489" s="305"/>
      <c r="BD489" s="305"/>
      <c r="BE489" s="305"/>
      <c r="BF489" s="305"/>
      <c r="BG489" s="305"/>
      <c r="BH489" s="305"/>
      <c r="BI489" s="305"/>
      <c r="BJ489" s="305"/>
      <c r="BK489" s="305"/>
      <c r="BL489" s="305"/>
      <c r="BM489" s="305"/>
      <c r="BN489" s="305"/>
      <c r="BO489" s="305"/>
      <c r="BP489" s="305"/>
      <c r="BQ489" s="305"/>
      <c r="BR489" s="305"/>
      <c r="BS489" s="305"/>
      <c r="BT489" s="305"/>
      <c r="BU489" s="305"/>
      <c r="BV489" s="305"/>
      <c r="BW489" s="305"/>
      <c r="BX489" s="305"/>
      <c r="BY489" s="305"/>
      <c r="BZ489" s="305"/>
      <c r="CA489" s="305"/>
      <c r="CB489" s="305"/>
      <c r="CC489" s="305"/>
      <c r="CD489" s="305"/>
      <c r="CE489" s="305"/>
      <c r="CF489" s="305"/>
      <c r="CG489" s="305"/>
      <c r="CH489" s="305"/>
      <c r="CI489" s="305"/>
      <c r="CJ489" s="305"/>
      <c r="CK489" s="305"/>
      <c r="CL489" s="305"/>
      <c r="CM489" s="305"/>
      <c r="CN489" s="305"/>
      <c r="CO489" s="305"/>
      <c r="CP489" s="305"/>
      <c r="CQ489" s="305"/>
      <c r="CR489" s="305"/>
      <c r="CS489" s="305"/>
      <c r="CT489" s="305"/>
      <c r="CU489" s="305"/>
      <c r="CV489" s="305"/>
      <c r="CW489" s="305"/>
      <c r="CX489" s="305"/>
      <c r="CY489" s="305"/>
      <c r="CZ489" s="305"/>
      <c r="DA489" s="305"/>
      <c r="DB489" s="305"/>
      <c r="DC489" s="305"/>
      <c r="DD489" s="305"/>
      <c r="DE489" s="305"/>
      <c r="DF489" s="305"/>
      <c r="DG489" s="305"/>
      <c r="DH489" s="305"/>
      <c r="DI489" s="305"/>
      <c r="DJ489" s="305"/>
      <c r="DK489" s="305"/>
      <c r="DL489" s="305"/>
      <c r="DM489" s="305"/>
      <c r="DN489" s="305"/>
      <c r="DO489" s="305"/>
      <c r="DP489" s="305"/>
      <c r="DQ489" s="305"/>
      <c r="DR489" s="305"/>
      <c r="DS489" s="305"/>
      <c r="DT489" s="305"/>
      <c r="DU489" s="305"/>
      <c r="DV489" s="305"/>
      <c r="DW489" s="305"/>
      <c r="DX489" s="305"/>
      <c r="DY489" s="305"/>
      <c r="DZ489" s="305"/>
      <c r="EA489" s="305"/>
      <c r="EB489" s="305"/>
      <c r="EC489" s="305"/>
      <c r="ED489" s="305"/>
      <c r="EE489" s="305"/>
      <c r="EF489" s="305"/>
      <c r="EG489" s="305"/>
      <c r="EH489" s="305"/>
      <c r="EI489" s="305"/>
      <c r="EJ489" s="305"/>
      <c r="EK489" s="305"/>
      <c r="EL489" s="305"/>
      <c r="EM489" s="305"/>
      <c r="EN489" s="305"/>
      <c r="EO489" s="305"/>
      <c r="EP489" s="305"/>
      <c r="EQ489" s="305"/>
      <c r="ER489" s="305"/>
      <c r="ES489" s="305"/>
      <c r="ET489" s="305"/>
      <c r="EU489" s="305"/>
      <c r="EV489" s="305"/>
      <c r="EW489" s="305"/>
      <c r="EX489" s="305"/>
      <c r="EY489" s="305"/>
      <c r="EZ489" s="305"/>
      <c r="FA489" s="305"/>
      <c r="FB489" s="305"/>
      <c r="FC489" s="305"/>
      <c r="FD489" s="305"/>
      <c r="FE489" s="305"/>
      <c r="FF489" s="305"/>
      <c r="FG489" s="305"/>
      <c r="FH489" s="305"/>
      <c r="FI489" s="305"/>
      <c r="FJ489" s="305"/>
      <c r="FK489" s="305"/>
      <c r="FL489" s="305"/>
      <c r="FM489" s="305"/>
      <c r="FN489" s="305"/>
      <c r="FO489" s="305"/>
      <c r="FP489" s="305"/>
      <c r="FQ489" s="305"/>
      <c r="FR489" s="305"/>
      <c r="FS489" s="305"/>
      <c r="FT489" s="305"/>
      <c r="FU489" s="305"/>
      <c r="FV489" s="305"/>
      <c r="FW489" s="305"/>
      <c r="FX489" s="305"/>
      <c r="FY489" s="305"/>
      <c r="FZ489" s="305"/>
      <c r="GA489" s="305"/>
      <c r="GB489" s="305"/>
      <c r="GC489" s="305"/>
      <c r="GD489" s="305"/>
      <c r="GE489" s="305"/>
      <c r="GF489" s="305"/>
      <c r="GG489" s="305"/>
      <c r="GH489" s="305"/>
      <c r="GI489" s="305"/>
      <c r="GJ489" s="305"/>
      <c r="GK489" s="305"/>
      <c r="GL489" s="305"/>
      <c r="GM489" s="305"/>
      <c r="GN489" s="305"/>
      <c r="GO489" s="305"/>
      <c r="GP489" s="305"/>
      <c r="GQ489" s="305"/>
      <c r="GR489" s="305"/>
      <c r="GS489" s="305"/>
      <c r="GT489" s="305"/>
      <c r="GU489" s="305"/>
      <c r="GV489" s="305"/>
      <c r="GW489" s="305"/>
    </row>
    <row r="490" spans="2:205" s="92" customFormat="1" ht="28.5" customHeight="1">
      <c r="B490" s="119" t="s">
        <v>51</v>
      </c>
      <c r="C490" s="43"/>
      <c r="D490" s="43"/>
      <c r="E490" s="43">
        <v>100</v>
      </c>
      <c r="F490" s="43"/>
      <c r="G490" s="43"/>
      <c r="H490" s="43"/>
      <c r="I490" s="43"/>
      <c r="J490" s="136"/>
      <c r="K490" s="136"/>
      <c r="L490" s="120"/>
      <c r="M490" s="43"/>
      <c r="N490" s="60"/>
      <c r="O490" s="60"/>
      <c r="P490" s="73"/>
      <c r="Q490" s="43"/>
      <c r="R490" s="43"/>
      <c r="S490" s="43"/>
      <c r="T490" s="305"/>
      <c r="U490" s="305"/>
      <c r="V490" s="305"/>
      <c r="W490" s="305"/>
      <c r="X490" s="305"/>
      <c r="Y490" s="305"/>
      <c r="Z490" s="305"/>
      <c r="AA490" s="305"/>
      <c r="AB490" s="305"/>
      <c r="AC490" s="305"/>
      <c r="AD490" s="305"/>
      <c r="AE490" s="305"/>
      <c r="AF490" s="305"/>
      <c r="AG490" s="305"/>
      <c r="AH490" s="305"/>
      <c r="AI490" s="305"/>
      <c r="AJ490" s="305"/>
      <c r="AK490" s="305"/>
      <c r="AL490" s="305"/>
      <c r="AM490" s="305"/>
      <c r="AN490" s="305"/>
      <c r="AO490" s="305"/>
      <c r="AP490" s="305"/>
      <c r="AQ490" s="305"/>
      <c r="AR490" s="305"/>
      <c r="AS490" s="305"/>
      <c r="AT490" s="305"/>
      <c r="AU490" s="305"/>
      <c r="AV490" s="305"/>
      <c r="AW490" s="305"/>
      <c r="AX490" s="305"/>
      <c r="AY490" s="305"/>
      <c r="AZ490" s="305"/>
      <c r="BA490" s="305"/>
      <c r="BB490" s="305"/>
      <c r="BC490" s="305"/>
      <c r="BD490" s="305"/>
      <c r="BE490" s="305"/>
      <c r="BF490" s="305"/>
      <c r="BG490" s="305"/>
      <c r="BH490" s="305"/>
      <c r="BI490" s="305"/>
      <c r="BJ490" s="305"/>
      <c r="BK490" s="305"/>
      <c r="BL490" s="305"/>
      <c r="BM490" s="305"/>
      <c r="BN490" s="305"/>
      <c r="BO490" s="305"/>
      <c r="BP490" s="305"/>
      <c r="BQ490" s="305"/>
      <c r="BR490" s="305"/>
      <c r="BS490" s="305"/>
      <c r="BT490" s="305"/>
      <c r="BU490" s="305"/>
      <c r="BV490" s="305"/>
      <c r="BW490" s="305"/>
      <c r="BX490" s="305"/>
      <c r="BY490" s="305"/>
      <c r="BZ490" s="305"/>
      <c r="CA490" s="305"/>
      <c r="CB490" s="305"/>
      <c r="CC490" s="305"/>
      <c r="CD490" s="305"/>
      <c r="CE490" s="305"/>
      <c r="CF490" s="305"/>
      <c r="CG490" s="305"/>
      <c r="CH490" s="305"/>
      <c r="CI490" s="305"/>
      <c r="CJ490" s="305"/>
      <c r="CK490" s="305"/>
      <c r="CL490" s="305"/>
      <c r="CM490" s="305"/>
      <c r="CN490" s="305"/>
      <c r="CO490" s="305"/>
      <c r="CP490" s="305"/>
      <c r="CQ490" s="305"/>
      <c r="CR490" s="305"/>
      <c r="CS490" s="305"/>
      <c r="CT490" s="305"/>
      <c r="CU490" s="305"/>
      <c r="CV490" s="305"/>
      <c r="CW490" s="305"/>
      <c r="CX490" s="305"/>
      <c r="CY490" s="305"/>
      <c r="CZ490" s="305"/>
      <c r="DA490" s="305"/>
      <c r="DB490" s="305"/>
      <c r="DC490" s="305"/>
      <c r="DD490" s="305"/>
      <c r="DE490" s="305"/>
      <c r="DF490" s="305"/>
      <c r="DG490" s="305"/>
      <c r="DH490" s="305"/>
      <c r="DI490" s="305"/>
      <c r="DJ490" s="305"/>
      <c r="DK490" s="305"/>
      <c r="DL490" s="305"/>
      <c r="DM490" s="305"/>
      <c r="DN490" s="305"/>
      <c r="DO490" s="305"/>
      <c r="DP490" s="305"/>
      <c r="DQ490" s="305"/>
      <c r="DR490" s="305"/>
      <c r="DS490" s="305"/>
      <c r="DT490" s="305"/>
      <c r="DU490" s="305"/>
      <c r="DV490" s="305"/>
      <c r="DW490" s="305"/>
      <c r="DX490" s="305"/>
      <c r="DY490" s="305"/>
      <c r="DZ490" s="305"/>
      <c r="EA490" s="305"/>
      <c r="EB490" s="305"/>
      <c r="EC490" s="305"/>
      <c r="ED490" s="305"/>
      <c r="EE490" s="305"/>
      <c r="EF490" s="305"/>
      <c r="EG490" s="305"/>
      <c r="EH490" s="305"/>
      <c r="EI490" s="305"/>
      <c r="EJ490" s="305"/>
      <c r="EK490" s="305"/>
      <c r="EL490" s="305"/>
      <c r="EM490" s="305"/>
      <c r="EN490" s="305"/>
      <c r="EO490" s="305"/>
      <c r="EP490" s="305"/>
      <c r="EQ490" s="305"/>
      <c r="ER490" s="305"/>
      <c r="ES490" s="305"/>
      <c r="ET490" s="305"/>
      <c r="EU490" s="305"/>
      <c r="EV490" s="305"/>
      <c r="EW490" s="305"/>
      <c r="EX490" s="305"/>
      <c r="EY490" s="305"/>
      <c r="EZ490" s="305"/>
      <c r="FA490" s="305"/>
      <c r="FB490" s="305"/>
      <c r="FC490" s="305"/>
      <c r="FD490" s="305"/>
      <c r="FE490" s="305"/>
      <c r="FF490" s="305"/>
      <c r="FG490" s="305"/>
      <c r="FH490" s="305"/>
      <c r="FI490" s="305"/>
      <c r="FJ490" s="305"/>
      <c r="FK490" s="305"/>
      <c r="FL490" s="305"/>
      <c r="FM490" s="305"/>
      <c r="FN490" s="305"/>
      <c r="FO490" s="305"/>
      <c r="FP490" s="305"/>
      <c r="FQ490" s="305"/>
      <c r="FR490" s="305"/>
      <c r="FS490" s="305"/>
      <c r="FT490" s="305"/>
      <c r="FU490" s="305"/>
      <c r="FV490" s="305"/>
      <c r="FW490" s="305"/>
      <c r="FX490" s="305"/>
      <c r="FY490" s="305"/>
      <c r="FZ490" s="305"/>
      <c r="GA490" s="305"/>
      <c r="GB490" s="305"/>
      <c r="GC490" s="305"/>
      <c r="GD490" s="305"/>
      <c r="GE490" s="305"/>
      <c r="GF490" s="305"/>
      <c r="GG490" s="305"/>
      <c r="GH490" s="305"/>
      <c r="GI490" s="305"/>
      <c r="GJ490" s="305"/>
      <c r="GK490" s="305"/>
      <c r="GL490" s="305"/>
      <c r="GM490" s="305"/>
      <c r="GN490" s="305"/>
      <c r="GO490" s="305"/>
      <c r="GP490" s="305"/>
      <c r="GQ490" s="305"/>
      <c r="GR490" s="305"/>
      <c r="GS490" s="305"/>
      <c r="GT490" s="305"/>
      <c r="GU490" s="305"/>
      <c r="GV490" s="305"/>
      <c r="GW490" s="305"/>
    </row>
    <row r="491" spans="2:205" s="51" customFormat="1" ht="47.25" customHeight="1">
      <c r="B491" s="87" t="s">
        <v>172</v>
      </c>
      <c r="C491" s="32">
        <v>100</v>
      </c>
      <c r="D491" s="32"/>
      <c r="E491" s="32"/>
      <c r="F491" s="32">
        <v>5.64</v>
      </c>
      <c r="G491" s="32">
        <v>12.2</v>
      </c>
      <c r="H491" s="32">
        <v>14.1</v>
      </c>
      <c r="I491" s="69">
        <v>182</v>
      </c>
      <c r="J491" s="32"/>
      <c r="K491" s="32"/>
      <c r="L491" s="33">
        <v>0.7</v>
      </c>
      <c r="M491" s="32">
        <v>0.2</v>
      </c>
      <c r="N491" s="69">
        <v>7</v>
      </c>
      <c r="O491" s="33">
        <v>61.6</v>
      </c>
      <c r="P491" s="47">
        <v>52.8</v>
      </c>
      <c r="Q491" s="47">
        <v>72</v>
      </c>
      <c r="R491" s="32">
        <v>19.9</v>
      </c>
      <c r="S491" s="33">
        <v>3.2</v>
      </c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35"/>
      <c r="CT491" s="35"/>
      <c r="CU491" s="35"/>
      <c r="CV491" s="35"/>
      <c r="CW491" s="35"/>
      <c r="CX491" s="35"/>
      <c r="CY491" s="35"/>
      <c r="CZ491" s="35"/>
      <c r="DA491" s="35"/>
      <c r="DB491" s="35"/>
      <c r="DC491" s="35"/>
      <c r="DD491" s="35"/>
      <c r="DE491" s="35"/>
      <c r="DF491" s="35"/>
      <c r="DG491" s="35"/>
      <c r="DH491" s="35"/>
      <c r="DI491" s="35"/>
      <c r="DJ491" s="35"/>
      <c r="DK491" s="35"/>
      <c r="DL491" s="35"/>
      <c r="DM491" s="35"/>
      <c r="DN491" s="35"/>
      <c r="DO491" s="35"/>
      <c r="DP491" s="35"/>
      <c r="DQ491" s="35"/>
      <c r="DR491" s="35"/>
      <c r="DS491" s="35"/>
      <c r="DT491" s="35"/>
      <c r="DU491" s="35"/>
      <c r="DV491" s="35"/>
      <c r="DW491" s="35"/>
      <c r="DX491" s="35"/>
      <c r="DY491" s="35"/>
      <c r="DZ491" s="35"/>
      <c r="EA491" s="35"/>
      <c r="EB491" s="35"/>
      <c r="EC491" s="35"/>
      <c r="ED491" s="35"/>
      <c r="EE491" s="35"/>
      <c r="EF491" s="35"/>
      <c r="EG491" s="35"/>
      <c r="EH491" s="35"/>
      <c r="EI491" s="35"/>
      <c r="EJ491" s="35"/>
      <c r="EK491" s="35"/>
      <c r="EL491" s="35"/>
      <c r="EM491" s="35"/>
      <c r="EN491" s="35"/>
      <c r="EO491" s="35"/>
      <c r="EP491" s="35"/>
      <c r="EQ491" s="35"/>
      <c r="ER491" s="35"/>
      <c r="ES491" s="35"/>
      <c r="ET491" s="35"/>
      <c r="EU491" s="35"/>
      <c r="EV491" s="35"/>
      <c r="EW491" s="35"/>
      <c r="EX491" s="35"/>
      <c r="EY491" s="35"/>
      <c r="EZ491" s="35"/>
      <c r="FA491" s="35"/>
      <c r="FB491" s="35"/>
      <c r="FC491" s="35"/>
      <c r="FD491" s="35"/>
      <c r="FE491" s="35"/>
      <c r="FF491" s="35"/>
      <c r="FG491" s="35"/>
      <c r="FH491" s="35"/>
      <c r="FI491" s="35"/>
      <c r="FJ491" s="35"/>
      <c r="FK491" s="35"/>
      <c r="FL491" s="35"/>
      <c r="FM491" s="35"/>
      <c r="FN491" s="35"/>
      <c r="FO491" s="35"/>
      <c r="FP491" s="35"/>
      <c r="FQ491" s="35"/>
      <c r="FR491" s="35"/>
      <c r="FS491" s="35"/>
      <c r="FT491" s="35"/>
      <c r="FU491" s="35"/>
      <c r="FV491" s="35"/>
      <c r="FW491" s="35"/>
      <c r="FX491" s="35"/>
      <c r="FY491" s="35"/>
      <c r="FZ491" s="35"/>
      <c r="GA491" s="35"/>
      <c r="GB491" s="35"/>
      <c r="GC491" s="35"/>
      <c r="GD491" s="35"/>
      <c r="GE491" s="35"/>
      <c r="GF491" s="35"/>
      <c r="GG491" s="35"/>
      <c r="GH491" s="35"/>
      <c r="GI491" s="35"/>
      <c r="GJ491" s="35"/>
      <c r="GK491" s="35"/>
      <c r="GL491" s="35"/>
      <c r="GM491" s="35"/>
      <c r="GN491" s="35"/>
      <c r="GO491" s="35"/>
      <c r="GP491" s="35"/>
      <c r="GQ491" s="35"/>
      <c r="GR491" s="35"/>
      <c r="GS491" s="35"/>
      <c r="GT491" s="35"/>
      <c r="GU491" s="35"/>
      <c r="GV491" s="35"/>
      <c r="GW491" s="35"/>
    </row>
    <row r="492" spans="2:205" s="16" customFormat="1" ht="27" customHeight="1">
      <c r="B492" s="138" t="s">
        <v>0</v>
      </c>
      <c r="C492" s="29"/>
      <c r="D492" s="28">
        <v>138.6</v>
      </c>
      <c r="E492" s="28">
        <v>66.6</v>
      </c>
      <c r="F492" s="29"/>
      <c r="G492" s="29"/>
      <c r="H492" s="29"/>
      <c r="I492" s="29"/>
      <c r="J492" s="29"/>
      <c r="K492" s="29"/>
      <c r="L492" s="29"/>
      <c r="M492" s="29"/>
      <c r="N492" s="86"/>
      <c r="O492" s="29"/>
      <c r="P492" s="150"/>
      <c r="Q492" s="150"/>
      <c r="R492" s="29"/>
      <c r="S492" s="29"/>
      <c r="T492" s="310"/>
      <c r="U492" s="310"/>
      <c r="V492" s="310"/>
      <c r="W492" s="310"/>
      <c r="X492" s="310"/>
      <c r="Y492" s="310"/>
      <c r="Z492" s="310"/>
      <c r="AA492" s="310"/>
      <c r="AB492" s="310"/>
      <c r="AC492" s="310"/>
      <c r="AD492" s="310"/>
      <c r="AE492" s="310"/>
      <c r="AF492" s="310"/>
      <c r="AG492" s="310"/>
      <c r="AH492" s="310"/>
      <c r="AI492" s="310"/>
      <c r="AJ492" s="310"/>
      <c r="AK492" s="310"/>
      <c r="AL492" s="310"/>
      <c r="AM492" s="310"/>
      <c r="AN492" s="310"/>
      <c r="AO492" s="310"/>
      <c r="AP492" s="310"/>
      <c r="AQ492" s="310"/>
      <c r="AR492" s="310"/>
      <c r="AS492" s="310"/>
      <c r="AT492" s="310"/>
      <c r="AU492" s="310"/>
      <c r="AV492" s="310"/>
      <c r="AW492" s="310"/>
      <c r="AX492" s="310"/>
      <c r="AY492" s="310"/>
      <c r="AZ492" s="310"/>
      <c r="BA492" s="310"/>
      <c r="BB492" s="310"/>
      <c r="BC492" s="310"/>
      <c r="BD492" s="310"/>
      <c r="BE492" s="310"/>
      <c r="BF492" s="310"/>
      <c r="BG492" s="310"/>
      <c r="BH492" s="310"/>
      <c r="BI492" s="310"/>
      <c r="BJ492" s="310"/>
      <c r="BK492" s="310"/>
      <c r="BL492" s="310"/>
      <c r="BM492" s="310"/>
      <c r="BN492" s="310"/>
      <c r="BO492" s="310"/>
      <c r="BP492" s="310"/>
      <c r="BQ492" s="310"/>
      <c r="BR492" s="310"/>
      <c r="BS492" s="310"/>
      <c r="BT492" s="310"/>
      <c r="BU492" s="310"/>
      <c r="BV492" s="310"/>
      <c r="BW492" s="310"/>
      <c r="BX492" s="310"/>
      <c r="BY492" s="310"/>
      <c r="BZ492" s="310"/>
      <c r="CA492" s="310"/>
      <c r="CB492" s="310"/>
      <c r="CC492" s="310"/>
      <c r="CD492" s="310"/>
      <c r="CE492" s="310"/>
      <c r="CF492" s="310"/>
      <c r="CG492" s="310"/>
      <c r="CH492" s="310"/>
      <c r="CI492" s="310"/>
      <c r="CJ492" s="310"/>
      <c r="CK492" s="310"/>
      <c r="CL492" s="310"/>
      <c r="CM492" s="310"/>
      <c r="CN492" s="310"/>
      <c r="CO492" s="310"/>
      <c r="CP492" s="310"/>
      <c r="CQ492" s="310"/>
      <c r="CR492" s="310"/>
      <c r="CS492" s="310"/>
      <c r="CT492" s="310"/>
      <c r="CU492" s="310"/>
      <c r="CV492" s="310"/>
      <c r="CW492" s="310"/>
      <c r="CX492" s="310"/>
      <c r="CY492" s="310"/>
      <c r="CZ492" s="310"/>
      <c r="DA492" s="310"/>
      <c r="DB492" s="310"/>
      <c r="DC492" s="310"/>
      <c r="DD492" s="310"/>
      <c r="DE492" s="310"/>
      <c r="DF492" s="310"/>
      <c r="DG492" s="310"/>
      <c r="DH492" s="310"/>
      <c r="DI492" s="310"/>
      <c r="DJ492" s="310"/>
      <c r="DK492" s="310"/>
      <c r="DL492" s="310"/>
      <c r="DM492" s="310"/>
      <c r="DN492" s="310"/>
      <c r="DO492" s="310"/>
      <c r="DP492" s="310"/>
      <c r="DQ492" s="310"/>
      <c r="DR492" s="310"/>
      <c r="DS492" s="310"/>
      <c r="DT492" s="310"/>
      <c r="DU492" s="310"/>
      <c r="DV492" s="310"/>
      <c r="DW492" s="310"/>
      <c r="DX492" s="310"/>
      <c r="DY492" s="310"/>
      <c r="DZ492" s="310"/>
      <c r="EA492" s="310"/>
      <c r="EB492" s="310"/>
      <c r="EC492" s="310"/>
      <c r="ED492" s="310"/>
      <c r="EE492" s="310"/>
      <c r="EF492" s="310"/>
      <c r="EG492" s="310"/>
      <c r="EH492" s="310"/>
      <c r="EI492" s="310"/>
      <c r="EJ492" s="310"/>
      <c r="EK492" s="310"/>
      <c r="EL492" s="310"/>
      <c r="EM492" s="310"/>
      <c r="EN492" s="310"/>
      <c r="EO492" s="310"/>
      <c r="EP492" s="310"/>
      <c r="EQ492" s="310"/>
      <c r="ER492" s="310"/>
      <c r="ES492" s="310"/>
      <c r="ET492" s="310"/>
      <c r="EU492" s="310"/>
      <c r="EV492" s="310"/>
      <c r="EW492" s="310"/>
      <c r="EX492" s="310"/>
      <c r="EY492" s="310"/>
      <c r="EZ492" s="310"/>
      <c r="FA492" s="310"/>
      <c r="FB492" s="310"/>
      <c r="FC492" s="310"/>
      <c r="FD492" s="310"/>
      <c r="FE492" s="310"/>
      <c r="FF492" s="310"/>
      <c r="FG492" s="310"/>
      <c r="FH492" s="310"/>
      <c r="FI492" s="310"/>
      <c r="FJ492" s="310"/>
      <c r="FK492" s="310"/>
      <c r="FL492" s="310"/>
      <c r="FM492" s="310"/>
      <c r="FN492" s="310"/>
      <c r="FO492" s="310"/>
      <c r="FP492" s="310"/>
      <c r="FQ492" s="310"/>
      <c r="FR492" s="310"/>
      <c r="FS492" s="310"/>
      <c r="FT492" s="310"/>
      <c r="FU492" s="310"/>
      <c r="FV492" s="310"/>
      <c r="FW492" s="310"/>
      <c r="FX492" s="310"/>
      <c r="FY492" s="310"/>
      <c r="FZ492" s="310"/>
      <c r="GA492" s="310"/>
      <c r="GB492" s="310"/>
      <c r="GC492" s="310"/>
      <c r="GD492" s="310"/>
      <c r="GE492" s="310"/>
      <c r="GF492" s="310"/>
      <c r="GG492" s="310"/>
      <c r="GH492" s="310"/>
      <c r="GI492" s="310"/>
      <c r="GJ492" s="310"/>
      <c r="GK492" s="310"/>
      <c r="GL492" s="310"/>
      <c r="GM492" s="310"/>
      <c r="GN492" s="310"/>
      <c r="GO492" s="310"/>
      <c r="GP492" s="310"/>
      <c r="GQ492" s="310"/>
      <c r="GR492" s="310"/>
      <c r="GS492" s="310"/>
      <c r="GT492" s="310"/>
      <c r="GU492" s="310"/>
      <c r="GV492" s="310"/>
      <c r="GW492" s="310"/>
    </row>
    <row r="493" spans="2:205" s="16" customFormat="1" ht="27" customHeight="1">
      <c r="B493" s="138" t="s">
        <v>1</v>
      </c>
      <c r="C493" s="29"/>
      <c r="D493" s="28">
        <v>99</v>
      </c>
      <c r="E493" s="28">
        <v>66.6</v>
      </c>
      <c r="F493" s="29"/>
      <c r="G493" s="29"/>
      <c r="H493" s="29"/>
      <c r="I493" s="29"/>
      <c r="J493" s="29"/>
      <c r="K493" s="29"/>
      <c r="L493" s="29"/>
      <c r="M493" s="29"/>
      <c r="N493" s="86"/>
      <c r="O493" s="29"/>
      <c r="P493" s="150"/>
      <c r="Q493" s="150"/>
      <c r="R493" s="29"/>
      <c r="S493" s="29"/>
      <c r="T493" s="310"/>
      <c r="U493" s="310"/>
      <c r="V493" s="310"/>
      <c r="W493" s="310"/>
      <c r="X493" s="310"/>
      <c r="Y493" s="310"/>
      <c r="Z493" s="310"/>
      <c r="AA493" s="310"/>
      <c r="AB493" s="310"/>
      <c r="AC493" s="310"/>
      <c r="AD493" s="310"/>
      <c r="AE493" s="310"/>
      <c r="AF493" s="310"/>
      <c r="AG493" s="310"/>
      <c r="AH493" s="310"/>
      <c r="AI493" s="310"/>
      <c r="AJ493" s="310"/>
      <c r="AK493" s="310"/>
      <c r="AL493" s="310"/>
      <c r="AM493" s="310"/>
      <c r="AN493" s="310"/>
      <c r="AO493" s="310"/>
      <c r="AP493" s="310"/>
      <c r="AQ493" s="310"/>
      <c r="AR493" s="310"/>
      <c r="AS493" s="310"/>
      <c r="AT493" s="310"/>
      <c r="AU493" s="310"/>
      <c r="AV493" s="310"/>
      <c r="AW493" s="310"/>
      <c r="AX493" s="310"/>
      <c r="AY493" s="310"/>
      <c r="AZ493" s="310"/>
      <c r="BA493" s="310"/>
      <c r="BB493" s="310"/>
      <c r="BC493" s="310"/>
      <c r="BD493" s="310"/>
      <c r="BE493" s="310"/>
      <c r="BF493" s="310"/>
      <c r="BG493" s="310"/>
      <c r="BH493" s="310"/>
      <c r="BI493" s="310"/>
      <c r="BJ493" s="310"/>
      <c r="BK493" s="310"/>
      <c r="BL493" s="310"/>
      <c r="BM493" s="310"/>
      <c r="BN493" s="310"/>
      <c r="BO493" s="310"/>
      <c r="BP493" s="310"/>
      <c r="BQ493" s="310"/>
      <c r="BR493" s="310"/>
      <c r="BS493" s="310"/>
      <c r="BT493" s="310"/>
      <c r="BU493" s="310"/>
      <c r="BV493" s="310"/>
      <c r="BW493" s="310"/>
      <c r="BX493" s="310"/>
      <c r="BY493" s="310"/>
      <c r="BZ493" s="310"/>
      <c r="CA493" s="310"/>
      <c r="CB493" s="310"/>
      <c r="CC493" s="310"/>
      <c r="CD493" s="310"/>
      <c r="CE493" s="310"/>
      <c r="CF493" s="310"/>
      <c r="CG493" s="310"/>
      <c r="CH493" s="310"/>
      <c r="CI493" s="310"/>
      <c r="CJ493" s="310"/>
      <c r="CK493" s="310"/>
      <c r="CL493" s="310"/>
      <c r="CM493" s="310"/>
      <c r="CN493" s="310"/>
      <c r="CO493" s="310"/>
      <c r="CP493" s="310"/>
      <c r="CQ493" s="310"/>
      <c r="CR493" s="310"/>
      <c r="CS493" s="310"/>
      <c r="CT493" s="310"/>
      <c r="CU493" s="310"/>
      <c r="CV493" s="310"/>
      <c r="CW493" s="310"/>
      <c r="CX493" s="310"/>
      <c r="CY493" s="310"/>
      <c r="CZ493" s="310"/>
      <c r="DA493" s="310"/>
      <c r="DB493" s="310"/>
      <c r="DC493" s="310"/>
      <c r="DD493" s="310"/>
      <c r="DE493" s="310"/>
      <c r="DF493" s="310"/>
      <c r="DG493" s="310"/>
      <c r="DH493" s="310"/>
      <c r="DI493" s="310"/>
      <c r="DJ493" s="310"/>
      <c r="DK493" s="310"/>
      <c r="DL493" s="310"/>
      <c r="DM493" s="310"/>
      <c r="DN493" s="310"/>
      <c r="DO493" s="310"/>
      <c r="DP493" s="310"/>
      <c r="DQ493" s="310"/>
      <c r="DR493" s="310"/>
      <c r="DS493" s="310"/>
      <c r="DT493" s="310"/>
      <c r="DU493" s="310"/>
      <c r="DV493" s="310"/>
      <c r="DW493" s="310"/>
      <c r="DX493" s="310"/>
      <c r="DY493" s="310"/>
      <c r="DZ493" s="310"/>
      <c r="EA493" s="310"/>
      <c r="EB493" s="310"/>
      <c r="EC493" s="310"/>
      <c r="ED493" s="310"/>
      <c r="EE493" s="310"/>
      <c r="EF493" s="310"/>
      <c r="EG493" s="310"/>
      <c r="EH493" s="310"/>
      <c r="EI493" s="310"/>
      <c r="EJ493" s="310"/>
      <c r="EK493" s="310"/>
      <c r="EL493" s="310"/>
      <c r="EM493" s="310"/>
      <c r="EN493" s="310"/>
      <c r="EO493" s="310"/>
      <c r="EP493" s="310"/>
      <c r="EQ493" s="310"/>
      <c r="ER493" s="310"/>
      <c r="ES493" s="310"/>
      <c r="ET493" s="310"/>
      <c r="EU493" s="310"/>
      <c r="EV493" s="310"/>
      <c r="EW493" s="310"/>
      <c r="EX493" s="310"/>
      <c r="EY493" s="310"/>
      <c r="EZ493" s="310"/>
      <c r="FA493" s="310"/>
      <c r="FB493" s="310"/>
      <c r="FC493" s="310"/>
      <c r="FD493" s="310"/>
      <c r="FE493" s="310"/>
      <c r="FF493" s="310"/>
      <c r="FG493" s="310"/>
      <c r="FH493" s="310"/>
      <c r="FI493" s="310"/>
      <c r="FJ493" s="310"/>
      <c r="FK493" s="310"/>
      <c r="FL493" s="310"/>
      <c r="FM493" s="310"/>
      <c r="FN493" s="310"/>
      <c r="FO493" s="310"/>
      <c r="FP493" s="310"/>
      <c r="FQ493" s="310"/>
      <c r="FR493" s="310"/>
      <c r="FS493" s="310"/>
      <c r="FT493" s="310"/>
      <c r="FU493" s="310"/>
      <c r="FV493" s="310"/>
      <c r="FW493" s="310"/>
      <c r="FX493" s="310"/>
      <c r="FY493" s="310"/>
      <c r="FZ493" s="310"/>
      <c r="GA493" s="310"/>
      <c r="GB493" s="310"/>
      <c r="GC493" s="310"/>
      <c r="GD493" s="310"/>
      <c r="GE493" s="310"/>
      <c r="GF493" s="310"/>
      <c r="GG493" s="310"/>
      <c r="GH493" s="310"/>
      <c r="GI493" s="310"/>
      <c r="GJ493" s="310"/>
      <c r="GK493" s="310"/>
      <c r="GL493" s="310"/>
      <c r="GM493" s="310"/>
      <c r="GN493" s="310"/>
      <c r="GO493" s="310"/>
      <c r="GP493" s="310"/>
      <c r="GQ493" s="310"/>
      <c r="GR493" s="310"/>
      <c r="GS493" s="310"/>
      <c r="GT493" s="310"/>
      <c r="GU493" s="310"/>
      <c r="GV493" s="310"/>
      <c r="GW493" s="310"/>
    </row>
    <row r="494" spans="2:205" s="16" customFormat="1" ht="27" customHeight="1">
      <c r="B494" s="138" t="s">
        <v>143</v>
      </c>
      <c r="C494" s="29"/>
      <c r="D494" s="28">
        <v>70</v>
      </c>
      <c r="E494" s="28">
        <v>66.6</v>
      </c>
      <c r="F494" s="29"/>
      <c r="G494" s="29"/>
      <c r="H494" s="29"/>
      <c r="I494" s="29"/>
      <c r="J494" s="29"/>
      <c r="K494" s="29"/>
      <c r="L494" s="29"/>
      <c r="M494" s="29"/>
      <c r="N494" s="86"/>
      <c r="O494" s="29"/>
      <c r="P494" s="150"/>
      <c r="Q494" s="150"/>
      <c r="R494" s="29"/>
      <c r="S494" s="29"/>
      <c r="T494" s="310"/>
      <c r="U494" s="310"/>
      <c r="V494" s="310"/>
      <c r="W494" s="310"/>
      <c r="X494" s="310"/>
      <c r="Y494" s="310"/>
      <c r="Z494" s="310"/>
      <c r="AA494" s="310"/>
      <c r="AB494" s="310"/>
      <c r="AC494" s="310"/>
      <c r="AD494" s="310"/>
      <c r="AE494" s="310"/>
      <c r="AF494" s="310"/>
      <c r="AG494" s="310"/>
      <c r="AH494" s="310"/>
      <c r="AI494" s="310"/>
      <c r="AJ494" s="310"/>
      <c r="AK494" s="310"/>
      <c r="AL494" s="310"/>
      <c r="AM494" s="310"/>
      <c r="AN494" s="310"/>
      <c r="AO494" s="310"/>
      <c r="AP494" s="310"/>
      <c r="AQ494" s="310"/>
      <c r="AR494" s="310"/>
      <c r="AS494" s="310"/>
      <c r="AT494" s="310"/>
      <c r="AU494" s="310"/>
      <c r="AV494" s="310"/>
      <c r="AW494" s="310"/>
      <c r="AX494" s="310"/>
      <c r="AY494" s="310"/>
      <c r="AZ494" s="310"/>
      <c r="BA494" s="310"/>
      <c r="BB494" s="310"/>
      <c r="BC494" s="310"/>
      <c r="BD494" s="310"/>
      <c r="BE494" s="310"/>
      <c r="BF494" s="310"/>
      <c r="BG494" s="310"/>
      <c r="BH494" s="310"/>
      <c r="BI494" s="310"/>
      <c r="BJ494" s="310"/>
      <c r="BK494" s="310"/>
      <c r="BL494" s="310"/>
      <c r="BM494" s="310"/>
      <c r="BN494" s="310"/>
      <c r="BO494" s="310"/>
      <c r="BP494" s="310"/>
      <c r="BQ494" s="310"/>
      <c r="BR494" s="310"/>
      <c r="BS494" s="310"/>
      <c r="BT494" s="310"/>
      <c r="BU494" s="310"/>
      <c r="BV494" s="310"/>
      <c r="BW494" s="310"/>
      <c r="BX494" s="310"/>
      <c r="BY494" s="310"/>
      <c r="BZ494" s="310"/>
      <c r="CA494" s="310"/>
      <c r="CB494" s="310"/>
      <c r="CC494" s="310"/>
      <c r="CD494" s="310"/>
      <c r="CE494" s="310"/>
      <c r="CF494" s="310"/>
      <c r="CG494" s="310"/>
      <c r="CH494" s="310"/>
      <c r="CI494" s="310"/>
      <c r="CJ494" s="310"/>
      <c r="CK494" s="310"/>
      <c r="CL494" s="310"/>
      <c r="CM494" s="310"/>
      <c r="CN494" s="310"/>
      <c r="CO494" s="310"/>
      <c r="CP494" s="310"/>
      <c r="CQ494" s="310"/>
      <c r="CR494" s="310"/>
      <c r="CS494" s="310"/>
      <c r="CT494" s="310"/>
      <c r="CU494" s="310"/>
      <c r="CV494" s="310"/>
      <c r="CW494" s="310"/>
      <c r="CX494" s="310"/>
      <c r="CY494" s="310"/>
      <c r="CZ494" s="310"/>
      <c r="DA494" s="310"/>
      <c r="DB494" s="310"/>
      <c r="DC494" s="310"/>
      <c r="DD494" s="310"/>
      <c r="DE494" s="310"/>
      <c r="DF494" s="310"/>
      <c r="DG494" s="310"/>
      <c r="DH494" s="310"/>
      <c r="DI494" s="310"/>
      <c r="DJ494" s="310"/>
      <c r="DK494" s="310"/>
      <c r="DL494" s="310"/>
      <c r="DM494" s="310"/>
      <c r="DN494" s="310"/>
      <c r="DO494" s="310"/>
      <c r="DP494" s="310"/>
      <c r="DQ494" s="310"/>
      <c r="DR494" s="310"/>
      <c r="DS494" s="310"/>
      <c r="DT494" s="310"/>
      <c r="DU494" s="310"/>
      <c r="DV494" s="310"/>
      <c r="DW494" s="310"/>
      <c r="DX494" s="310"/>
      <c r="DY494" s="310"/>
      <c r="DZ494" s="310"/>
      <c r="EA494" s="310"/>
      <c r="EB494" s="310"/>
      <c r="EC494" s="310"/>
      <c r="ED494" s="310"/>
      <c r="EE494" s="310"/>
      <c r="EF494" s="310"/>
      <c r="EG494" s="310"/>
      <c r="EH494" s="310"/>
      <c r="EI494" s="310"/>
      <c r="EJ494" s="310"/>
      <c r="EK494" s="310"/>
      <c r="EL494" s="310"/>
      <c r="EM494" s="310"/>
      <c r="EN494" s="310"/>
      <c r="EO494" s="310"/>
      <c r="EP494" s="310"/>
      <c r="EQ494" s="310"/>
      <c r="ER494" s="310"/>
      <c r="ES494" s="310"/>
      <c r="ET494" s="310"/>
      <c r="EU494" s="310"/>
      <c r="EV494" s="310"/>
      <c r="EW494" s="310"/>
      <c r="EX494" s="310"/>
      <c r="EY494" s="310"/>
      <c r="EZ494" s="310"/>
      <c r="FA494" s="310"/>
      <c r="FB494" s="310"/>
      <c r="FC494" s="310"/>
      <c r="FD494" s="310"/>
      <c r="FE494" s="310"/>
      <c r="FF494" s="310"/>
      <c r="FG494" s="310"/>
      <c r="FH494" s="310"/>
      <c r="FI494" s="310"/>
      <c r="FJ494" s="310"/>
      <c r="FK494" s="310"/>
      <c r="FL494" s="310"/>
      <c r="FM494" s="310"/>
      <c r="FN494" s="310"/>
      <c r="FO494" s="310"/>
      <c r="FP494" s="310"/>
      <c r="FQ494" s="310"/>
      <c r="FR494" s="310"/>
      <c r="FS494" s="310"/>
      <c r="FT494" s="310"/>
      <c r="FU494" s="310"/>
      <c r="FV494" s="310"/>
      <c r="FW494" s="310"/>
      <c r="FX494" s="310"/>
      <c r="FY494" s="310"/>
      <c r="FZ494" s="310"/>
      <c r="GA494" s="310"/>
      <c r="GB494" s="310"/>
      <c r="GC494" s="310"/>
      <c r="GD494" s="310"/>
      <c r="GE494" s="310"/>
      <c r="GF494" s="310"/>
      <c r="GG494" s="310"/>
      <c r="GH494" s="310"/>
      <c r="GI494" s="310"/>
      <c r="GJ494" s="310"/>
      <c r="GK494" s="310"/>
      <c r="GL494" s="310"/>
      <c r="GM494" s="310"/>
      <c r="GN494" s="310"/>
      <c r="GO494" s="310"/>
      <c r="GP494" s="310"/>
      <c r="GQ494" s="310"/>
      <c r="GR494" s="310"/>
      <c r="GS494" s="310"/>
      <c r="GT494" s="310"/>
      <c r="GU494" s="310"/>
      <c r="GV494" s="310"/>
      <c r="GW494" s="310"/>
    </row>
    <row r="495" spans="2:205" s="16" customFormat="1" ht="27" customHeight="1">
      <c r="B495" s="138" t="s">
        <v>153</v>
      </c>
      <c r="C495" s="29"/>
      <c r="D495" s="28">
        <v>10</v>
      </c>
      <c r="E495" s="28">
        <v>10</v>
      </c>
      <c r="F495" s="29"/>
      <c r="G495" s="29"/>
      <c r="H495" s="29"/>
      <c r="I495" s="29"/>
      <c r="J495" s="29"/>
      <c r="K495" s="29"/>
      <c r="L495" s="29"/>
      <c r="M495" s="29"/>
      <c r="N495" s="86"/>
      <c r="O495" s="29"/>
      <c r="P495" s="150"/>
      <c r="Q495" s="150"/>
      <c r="R495" s="29"/>
      <c r="S495" s="29"/>
      <c r="T495" s="310"/>
      <c r="U495" s="310"/>
      <c r="V495" s="310"/>
      <c r="W495" s="310"/>
      <c r="X495" s="310"/>
      <c r="Y495" s="310"/>
      <c r="Z495" s="310"/>
      <c r="AA495" s="310"/>
      <c r="AB495" s="310"/>
      <c r="AC495" s="310"/>
      <c r="AD495" s="310"/>
      <c r="AE495" s="310"/>
      <c r="AF495" s="310"/>
      <c r="AG495" s="310"/>
      <c r="AH495" s="310"/>
      <c r="AI495" s="310"/>
      <c r="AJ495" s="310"/>
      <c r="AK495" s="310"/>
      <c r="AL495" s="310"/>
      <c r="AM495" s="310"/>
      <c r="AN495" s="310"/>
      <c r="AO495" s="310"/>
      <c r="AP495" s="310"/>
      <c r="AQ495" s="310"/>
      <c r="AR495" s="310"/>
      <c r="AS495" s="310"/>
      <c r="AT495" s="310"/>
      <c r="AU495" s="310"/>
      <c r="AV495" s="310"/>
      <c r="AW495" s="310"/>
      <c r="AX495" s="310"/>
      <c r="AY495" s="310"/>
      <c r="AZ495" s="310"/>
      <c r="BA495" s="310"/>
      <c r="BB495" s="310"/>
      <c r="BC495" s="310"/>
      <c r="BD495" s="310"/>
      <c r="BE495" s="310"/>
      <c r="BF495" s="310"/>
      <c r="BG495" s="310"/>
      <c r="BH495" s="310"/>
      <c r="BI495" s="310"/>
      <c r="BJ495" s="310"/>
      <c r="BK495" s="310"/>
      <c r="BL495" s="310"/>
      <c r="BM495" s="310"/>
      <c r="BN495" s="310"/>
      <c r="BO495" s="310"/>
      <c r="BP495" s="310"/>
      <c r="BQ495" s="310"/>
      <c r="BR495" s="310"/>
      <c r="BS495" s="310"/>
      <c r="BT495" s="310"/>
      <c r="BU495" s="310"/>
      <c r="BV495" s="310"/>
      <c r="BW495" s="310"/>
      <c r="BX495" s="310"/>
      <c r="BY495" s="310"/>
      <c r="BZ495" s="310"/>
      <c r="CA495" s="310"/>
      <c r="CB495" s="310"/>
      <c r="CC495" s="310"/>
      <c r="CD495" s="310"/>
      <c r="CE495" s="310"/>
      <c r="CF495" s="310"/>
      <c r="CG495" s="310"/>
      <c r="CH495" s="310"/>
      <c r="CI495" s="310"/>
      <c r="CJ495" s="310"/>
      <c r="CK495" s="310"/>
      <c r="CL495" s="310"/>
      <c r="CM495" s="310"/>
      <c r="CN495" s="310"/>
      <c r="CO495" s="310"/>
      <c r="CP495" s="310"/>
      <c r="CQ495" s="310"/>
      <c r="CR495" s="310"/>
      <c r="CS495" s="310"/>
      <c r="CT495" s="310"/>
      <c r="CU495" s="310"/>
      <c r="CV495" s="310"/>
      <c r="CW495" s="310"/>
      <c r="CX495" s="310"/>
      <c r="CY495" s="310"/>
      <c r="CZ495" s="310"/>
      <c r="DA495" s="310"/>
      <c r="DB495" s="310"/>
      <c r="DC495" s="310"/>
      <c r="DD495" s="310"/>
      <c r="DE495" s="310"/>
      <c r="DF495" s="310"/>
      <c r="DG495" s="310"/>
      <c r="DH495" s="310"/>
      <c r="DI495" s="310"/>
      <c r="DJ495" s="310"/>
      <c r="DK495" s="310"/>
      <c r="DL495" s="310"/>
      <c r="DM495" s="310"/>
      <c r="DN495" s="310"/>
      <c r="DO495" s="310"/>
      <c r="DP495" s="310"/>
      <c r="DQ495" s="310"/>
      <c r="DR495" s="310"/>
      <c r="DS495" s="310"/>
      <c r="DT495" s="310"/>
      <c r="DU495" s="310"/>
      <c r="DV495" s="310"/>
      <c r="DW495" s="310"/>
      <c r="DX495" s="310"/>
      <c r="DY495" s="310"/>
      <c r="DZ495" s="310"/>
      <c r="EA495" s="310"/>
      <c r="EB495" s="310"/>
      <c r="EC495" s="310"/>
      <c r="ED495" s="310"/>
      <c r="EE495" s="310"/>
      <c r="EF495" s="310"/>
      <c r="EG495" s="310"/>
      <c r="EH495" s="310"/>
      <c r="EI495" s="310"/>
      <c r="EJ495" s="310"/>
      <c r="EK495" s="310"/>
      <c r="EL495" s="310"/>
      <c r="EM495" s="310"/>
      <c r="EN495" s="310"/>
      <c r="EO495" s="310"/>
      <c r="EP495" s="310"/>
      <c r="EQ495" s="310"/>
      <c r="ER495" s="310"/>
      <c r="ES495" s="310"/>
      <c r="ET495" s="310"/>
      <c r="EU495" s="310"/>
      <c r="EV495" s="310"/>
      <c r="EW495" s="310"/>
      <c r="EX495" s="310"/>
      <c r="EY495" s="310"/>
      <c r="EZ495" s="310"/>
      <c r="FA495" s="310"/>
      <c r="FB495" s="310"/>
      <c r="FC495" s="310"/>
      <c r="FD495" s="310"/>
      <c r="FE495" s="310"/>
      <c r="FF495" s="310"/>
      <c r="FG495" s="310"/>
      <c r="FH495" s="310"/>
      <c r="FI495" s="310"/>
      <c r="FJ495" s="310"/>
      <c r="FK495" s="310"/>
      <c r="FL495" s="310"/>
      <c r="FM495" s="310"/>
      <c r="FN495" s="310"/>
      <c r="FO495" s="310"/>
      <c r="FP495" s="310"/>
      <c r="FQ495" s="310"/>
      <c r="FR495" s="310"/>
      <c r="FS495" s="310"/>
      <c r="FT495" s="310"/>
      <c r="FU495" s="310"/>
      <c r="FV495" s="310"/>
      <c r="FW495" s="310"/>
      <c r="FX495" s="310"/>
      <c r="FY495" s="310"/>
      <c r="FZ495" s="310"/>
      <c r="GA495" s="310"/>
      <c r="GB495" s="310"/>
      <c r="GC495" s="310"/>
      <c r="GD495" s="310"/>
      <c r="GE495" s="310"/>
      <c r="GF495" s="310"/>
      <c r="GG495" s="310"/>
      <c r="GH495" s="310"/>
      <c r="GI495" s="310"/>
      <c r="GJ495" s="310"/>
      <c r="GK495" s="310"/>
      <c r="GL495" s="310"/>
      <c r="GM495" s="310"/>
      <c r="GN495" s="310"/>
      <c r="GO495" s="310"/>
      <c r="GP495" s="310"/>
      <c r="GQ495" s="310"/>
      <c r="GR495" s="310"/>
      <c r="GS495" s="310"/>
      <c r="GT495" s="310"/>
      <c r="GU495" s="310"/>
      <c r="GV495" s="310"/>
      <c r="GW495" s="310"/>
    </row>
    <row r="496" spans="2:205" s="16" customFormat="1" ht="27" customHeight="1">
      <c r="B496" s="138" t="s">
        <v>152</v>
      </c>
      <c r="C496" s="29"/>
      <c r="D496" s="28">
        <v>15</v>
      </c>
      <c r="E496" s="28">
        <v>15</v>
      </c>
      <c r="F496" s="29"/>
      <c r="G496" s="29"/>
      <c r="H496" s="29"/>
      <c r="I496" s="29"/>
      <c r="J496" s="29"/>
      <c r="K496" s="29"/>
      <c r="L496" s="29"/>
      <c r="M496" s="29"/>
      <c r="N496" s="86"/>
      <c r="O496" s="29"/>
      <c r="P496" s="150"/>
      <c r="Q496" s="150"/>
      <c r="R496" s="29"/>
      <c r="S496" s="29"/>
      <c r="T496" s="310"/>
      <c r="U496" s="310"/>
      <c r="V496" s="310"/>
      <c r="W496" s="310"/>
      <c r="X496" s="310"/>
      <c r="Y496" s="310"/>
      <c r="Z496" s="310"/>
      <c r="AA496" s="310"/>
      <c r="AB496" s="310"/>
      <c r="AC496" s="310"/>
      <c r="AD496" s="310"/>
      <c r="AE496" s="310"/>
      <c r="AF496" s="310"/>
      <c r="AG496" s="310"/>
      <c r="AH496" s="310"/>
      <c r="AI496" s="310"/>
      <c r="AJ496" s="310"/>
      <c r="AK496" s="310"/>
      <c r="AL496" s="310"/>
      <c r="AM496" s="310"/>
      <c r="AN496" s="310"/>
      <c r="AO496" s="310"/>
      <c r="AP496" s="310"/>
      <c r="AQ496" s="310"/>
      <c r="AR496" s="310"/>
      <c r="AS496" s="310"/>
      <c r="AT496" s="310"/>
      <c r="AU496" s="310"/>
      <c r="AV496" s="310"/>
      <c r="AW496" s="310"/>
      <c r="AX496" s="310"/>
      <c r="AY496" s="310"/>
      <c r="AZ496" s="310"/>
      <c r="BA496" s="310"/>
      <c r="BB496" s="310"/>
      <c r="BC496" s="310"/>
      <c r="BD496" s="310"/>
      <c r="BE496" s="310"/>
      <c r="BF496" s="310"/>
      <c r="BG496" s="310"/>
      <c r="BH496" s="310"/>
      <c r="BI496" s="310"/>
      <c r="BJ496" s="310"/>
      <c r="BK496" s="310"/>
      <c r="BL496" s="310"/>
      <c r="BM496" s="310"/>
      <c r="BN496" s="310"/>
      <c r="BO496" s="310"/>
      <c r="BP496" s="310"/>
      <c r="BQ496" s="310"/>
      <c r="BR496" s="310"/>
      <c r="BS496" s="310"/>
      <c r="BT496" s="310"/>
      <c r="BU496" s="310"/>
      <c r="BV496" s="310"/>
      <c r="BW496" s="310"/>
      <c r="BX496" s="310"/>
      <c r="BY496" s="310"/>
      <c r="BZ496" s="310"/>
      <c r="CA496" s="310"/>
      <c r="CB496" s="310"/>
      <c r="CC496" s="310"/>
      <c r="CD496" s="310"/>
      <c r="CE496" s="310"/>
      <c r="CF496" s="310"/>
      <c r="CG496" s="310"/>
      <c r="CH496" s="310"/>
      <c r="CI496" s="310"/>
      <c r="CJ496" s="310"/>
      <c r="CK496" s="310"/>
      <c r="CL496" s="310"/>
      <c r="CM496" s="310"/>
      <c r="CN496" s="310"/>
      <c r="CO496" s="310"/>
      <c r="CP496" s="310"/>
      <c r="CQ496" s="310"/>
      <c r="CR496" s="310"/>
      <c r="CS496" s="310"/>
      <c r="CT496" s="310"/>
      <c r="CU496" s="310"/>
      <c r="CV496" s="310"/>
      <c r="CW496" s="310"/>
      <c r="CX496" s="310"/>
      <c r="CY496" s="310"/>
      <c r="CZ496" s="310"/>
      <c r="DA496" s="310"/>
      <c r="DB496" s="310"/>
      <c r="DC496" s="310"/>
      <c r="DD496" s="310"/>
      <c r="DE496" s="310"/>
      <c r="DF496" s="310"/>
      <c r="DG496" s="310"/>
      <c r="DH496" s="310"/>
      <c r="DI496" s="310"/>
      <c r="DJ496" s="310"/>
      <c r="DK496" s="310"/>
      <c r="DL496" s="310"/>
      <c r="DM496" s="310"/>
      <c r="DN496" s="310"/>
      <c r="DO496" s="310"/>
      <c r="DP496" s="310"/>
      <c r="DQ496" s="310"/>
      <c r="DR496" s="310"/>
      <c r="DS496" s="310"/>
      <c r="DT496" s="310"/>
      <c r="DU496" s="310"/>
      <c r="DV496" s="310"/>
      <c r="DW496" s="310"/>
      <c r="DX496" s="310"/>
      <c r="DY496" s="310"/>
      <c r="DZ496" s="310"/>
      <c r="EA496" s="310"/>
      <c r="EB496" s="310"/>
      <c r="EC496" s="310"/>
      <c r="ED496" s="310"/>
      <c r="EE496" s="310"/>
      <c r="EF496" s="310"/>
      <c r="EG496" s="310"/>
      <c r="EH496" s="310"/>
      <c r="EI496" s="310"/>
      <c r="EJ496" s="310"/>
      <c r="EK496" s="310"/>
      <c r="EL496" s="310"/>
      <c r="EM496" s="310"/>
      <c r="EN496" s="310"/>
      <c r="EO496" s="310"/>
      <c r="EP496" s="310"/>
      <c r="EQ496" s="310"/>
      <c r="ER496" s="310"/>
      <c r="ES496" s="310"/>
      <c r="ET496" s="310"/>
      <c r="EU496" s="310"/>
      <c r="EV496" s="310"/>
      <c r="EW496" s="310"/>
      <c r="EX496" s="310"/>
      <c r="EY496" s="310"/>
      <c r="EZ496" s="310"/>
      <c r="FA496" s="310"/>
      <c r="FB496" s="310"/>
      <c r="FC496" s="310"/>
      <c r="FD496" s="310"/>
      <c r="FE496" s="310"/>
      <c r="FF496" s="310"/>
      <c r="FG496" s="310"/>
      <c r="FH496" s="310"/>
      <c r="FI496" s="310"/>
      <c r="FJ496" s="310"/>
      <c r="FK496" s="310"/>
      <c r="FL496" s="310"/>
      <c r="FM496" s="310"/>
      <c r="FN496" s="310"/>
      <c r="FO496" s="310"/>
      <c r="FP496" s="310"/>
      <c r="FQ496" s="310"/>
      <c r="FR496" s="310"/>
      <c r="FS496" s="310"/>
      <c r="FT496" s="310"/>
      <c r="FU496" s="310"/>
      <c r="FV496" s="310"/>
      <c r="FW496" s="310"/>
      <c r="FX496" s="310"/>
      <c r="FY496" s="310"/>
      <c r="FZ496" s="310"/>
      <c r="GA496" s="310"/>
      <c r="GB496" s="310"/>
      <c r="GC496" s="310"/>
      <c r="GD496" s="310"/>
      <c r="GE496" s="310"/>
      <c r="GF496" s="310"/>
      <c r="GG496" s="310"/>
      <c r="GH496" s="310"/>
      <c r="GI496" s="310"/>
      <c r="GJ496" s="310"/>
      <c r="GK496" s="310"/>
      <c r="GL496" s="310"/>
      <c r="GM496" s="310"/>
      <c r="GN496" s="310"/>
      <c r="GO496" s="310"/>
      <c r="GP496" s="310"/>
      <c r="GQ496" s="310"/>
      <c r="GR496" s="310"/>
      <c r="GS496" s="310"/>
      <c r="GT496" s="310"/>
      <c r="GU496" s="310"/>
      <c r="GV496" s="310"/>
      <c r="GW496" s="310"/>
    </row>
    <row r="497" spans="2:205" s="16" customFormat="1" ht="27" customHeight="1">
      <c r="B497" s="99" t="s">
        <v>64</v>
      </c>
      <c r="C497" s="29"/>
      <c r="D497" s="28">
        <v>8</v>
      </c>
      <c r="E497" s="28">
        <v>7</v>
      </c>
      <c r="F497" s="29"/>
      <c r="G497" s="29"/>
      <c r="H497" s="29"/>
      <c r="I497" s="29"/>
      <c r="J497" s="29"/>
      <c r="K497" s="29"/>
      <c r="L497" s="29"/>
      <c r="M497" s="29"/>
      <c r="N497" s="86"/>
      <c r="O497" s="29"/>
      <c r="P497" s="150"/>
      <c r="Q497" s="150"/>
      <c r="R497" s="29"/>
      <c r="S497" s="29"/>
      <c r="T497" s="310"/>
      <c r="U497" s="310"/>
      <c r="V497" s="310"/>
      <c r="W497" s="310"/>
      <c r="X497" s="310"/>
      <c r="Y497" s="310"/>
      <c r="Z497" s="310"/>
      <c r="AA497" s="310"/>
      <c r="AB497" s="310"/>
      <c r="AC497" s="310"/>
      <c r="AD497" s="310"/>
      <c r="AE497" s="310"/>
      <c r="AF497" s="310"/>
      <c r="AG497" s="310"/>
      <c r="AH497" s="310"/>
      <c r="AI497" s="310"/>
      <c r="AJ497" s="310"/>
      <c r="AK497" s="310"/>
      <c r="AL497" s="310"/>
      <c r="AM497" s="310"/>
      <c r="AN497" s="310"/>
      <c r="AO497" s="310"/>
      <c r="AP497" s="310"/>
      <c r="AQ497" s="310"/>
      <c r="AR497" s="310"/>
      <c r="AS497" s="310"/>
      <c r="AT497" s="310"/>
      <c r="AU497" s="310"/>
      <c r="AV497" s="310"/>
      <c r="AW497" s="310"/>
      <c r="AX497" s="310"/>
      <c r="AY497" s="310"/>
      <c r="AZ497" s="310"/>
      <c r="BA497" s="310"/>
      <c r="BB497" s="310"/>
      <c r="BC497" s="310"/>
      <c r="BD497" s="310"/>
      <c r="BE497" s="310"/>
      <c r="BF497" s="310"/>
      <c r="BG497" s="310"/>
      <c r="BH497" s="310"/>
      <c r="BI497" s="310"/>
      <c r="BJ497" s="310"/>
      <c r="BK497" s="310"/>
      <c r="BL497" s="310"/>
      <c r="BM497" s="310"/>
      <c r="BN497" s="310"/>
      <c r="BO497" s="310"/>
      <c r="BP497" s="310"/>
      <c r="BQ497" s="310"/>
      <c r="BR497" s="310"/>
      <c r="BS497" s="310"/>
      <c r="BT497" s="310"/>
      <c r="BU497" s="310"/>
      <c r="BV497" s="310"/>
      <c r="BW497" s="310"/>
      <c r="BX497" s="310"/>
      <c r="BY497" s="310"/>
      <c r="BZ497" s="310"/>
      <c r="CA497" s="310"/>
      <c r="CB497" s="310"/>
      <c r="CC497" s="310"/>
      <c r="CD497" s="310"/>
      <c r="CE497" s="310"/>
      <c r="CF497" s="310"/>
      <c r="CG497" s="310"/>
      <c r="CH497" s="310"/>
      <c r="CI497" s="310"/>
      <c r="CJ497" s="310"/>
      <c r="CK497" s="310"/>
      <c r="CL497" s="310"/>
      <c r="CM497" s="310"/>
      <c r="CN497" s="310"/>
      <c r="CO497" s="310"/>
      <c r="CP497" s="310"/>
      <c r="CQ497" s="310"/>
      <c r="CR497" s="310"/>
      <c r="CS497" s="310"/>
      <c r="CT497" s="310"/>
      <c r="CU497" s="310"/>
      <c r="CV497" s="310"/>
      <c r="CW497" s="310"/>
      <c r="CX497" s="310"/>
      <c r="CY497" s="310"/>
      <c r="CZ497" s="310"/>
      <c r="DA497" s="310"/>
      <c r="DB497" s="310"/>
      <c r="DC497" s="310"/>
      <c r="DD497" s="310"/>
      <c r="DE497" s="310"/>
      <c r="DF497" s="310"/>
      <c r="DG497" s="310"/>
      <c r="DH497" s="310"/>
      <c r="DI497" s="310"/>
      <c r="DJ497" s="310"/>
      <c r="DK497" s="310"/>
      <c r="DL497" s="310"/>
      <c r="DM497" s="310"/>
      <c r="DN497" s="310"/>
      <c r="DO497" s="310"/>
      <c r="DP497" s="310"/>
      <c r="DQ497" s="310"/>
      <c r="DR497" s="310"/>
      <c r="DS497" s="310"/>
      <c r="DT497" s="310"/>
      <c r="DU497" s="310"/>
      <c r="DV497" s="310"/>
      <c r="DW497" s="310"/>
      <c r="DX497" s="310"/>
      <c r="DY497" s="310"/>
      <c r="DZ497" s="310"/>
      <c r="EA497" s="310"/>
      <c r="EB497" s="310"/>
      <c r="EC497" s="310"/>
      <c r="ED497" s="310"/>
      <c r="EE497" s="310"/>
      <c r="EF497" s="310"/>
      <c r="EG497" s="310"/>
      <c r="EH497" s="310"/>
      <c r="EI497" s="310"/>
      <c r="EJ497" s="310"/>
      <c r="EK497" s="310"/>
      <c r="EL497" s="310"/>
      <c r="EM497" s="310"/>
      <c r="EN497" s="310"/>
      <c r="EO497" s="310"/>
      <c r="EP497" s="310"/>
      <c r="EQ497" s="310"/>
      <c r="ER497" s="310"/>
      <c r="ES497" s="310"/>
      <c r="ET497" s="310"/>
      <c r="EU497" s="310"/>
      <c r="EV497" s="310"/>
      <c r="EW497" s="310"/>
      <c r="EX497" s="310"/>
      <c r="EY497" s="310"/>
      <c r="EZ497" s="310"/>
      <c r="FA497" s="310"/>
      <c r="FB497" s="310"/>
      <c r="FC497" s="310"/>
      <c r="FD497" s="310"/>
      <c r="FE497" s="310"/>
      <c r="FF497" s="310"/>
      <c r="FG497" s="310"/>
      <c r="FH497" s="310"/>
      <c r="FI497" s="310"/>
      <c r="FJ497" s="310"/>
      <c r="FK497" s="310"/>
      <c r="FL497" s="310"/>
      <c r="FM497" s="310"/>
      <c r="FN497" s="310"/>
      <c r="FO497" s="310"/>
      <c r="FP497" s="310"/>
      <c r="FQ497" s="310"/>
      <c r="FR497" s="310"/>
      <c r="FS497" s="310"/>
      <c r="FT497" s="310"/>
      <c r="FU497" s="310"/>
      <c r="FV497" s="310"/>
      <c r="FW497" s="310"/>
      <c r="FX497" s="310"/>
      <c r="FY497" s="310"/>
      <c r="FZ497" s="310"/>
      <c r="GA497" s="310"/>
      <c r="GB497" s="310"/>
      <c r="GC497" s="310"/>
      <c r="GD497" s="310"/>
      <c r="GE497" s="310"/>
      <c r="GF497" s="310"/>
      <c r="GG497" s="310"/>
      <c r="GH497" s="310"/>
      <c r="GI497" s="310"/>
      <c r="GJ497" s="310"/>
      <c r="GK497" s="310"/>
      <c r="GL497" s="310"/>
      <c r="GM497" s="310"/>
      <c r="GN497" s="310"/>
      <c r="GO497" s="310"/>
      <c r="GP497" s="310"/>
      <c r="GQ497" s="310"/>
      <c r="GR497" s="310"/>
      <c r="GS497" s="310"/>
      <c r="GT497" s="310"/>
      <c r="GU497" s="310"/>
      <c r="GV497" s="310"/>
      <c r="GW497" s="310"/>
    </row>
    <row r="498" spans="2:205" s="16" customFormat="1" ht="27" customHeight="1">
      <c r="B498" s="99" t="s">
        <v>93</v>
      </c>
      <c r="C498" s="29"/>
      <c r="D498" s="28">
        <v>10</v>
      </c>
      <c r="E498" s="28">
        <v>10</v>
      </c>
      <c r="F498" s="29"/>
      <c r="G498" s="29"/>
      <c r="H498" s="29"/>
      <c r="I498" s="29"/>
      <c r="J498" s="29"/>
      <c r="K498" s="29"/>
      <c r="L498" s="29"/>
      <c r="M498" s="29"/>
      <c r="N498" s="86"/>
      <c r="O498" s="29"/>
      <c r="P498" s="150"/>
      <c r="Q498" s="150"/>
      <c r="R498" s="29"/>
      <c r="S498" s="29"/>
      <c r="T498" s="310"/>
      <c r="U498" s="310"/>
      <c r="V498" s="310"/>
      <c r="W498" s="310"/>
      <c r="X498" s="310"/>
      <c r="Y498" s="310"/>
      <c r="Z498" s="310"/>
      <c r="AA498" s="310"/>
      <c r="AB498" s="310"/>
      <c r="AC498" s="310"/>
      <c r="AD498" s="310"/>
      <c r="AE498" s="310"/>
      <c r="AF498" s="310"/>
      <c r="AG498" s="310"/>
      <c r="AH498" s="310"/>
      <c r="AI498" s="310"/>
      <c r="AJ498" s="310"/>
      <c r="AK498" s="310"/>
      <c r="AL498" s="310"/>
      <c r="AM498" s="310"/>
      <c r="AN498" s="310"/>
      <c r="AO498" s="310"/>
      <c r="AP498" s="310"/>
      <c r="AQ498" s="310"/>
      <c r="AR498" s="310"/>
      <c r="AS498" s="310"/>
      <c r="AT498" s="310"/>
      <c r="AU498" s="310"/>
      <c r="AV498" s="310"/>
      <c r="AW498" s="310"/>
      <c r="AX498" s="310"/>
      <c r="AY498" s="310"/>
      <c r="AZ498" s="310"/>
      <c r="BA498" s="310"/>
      <c r="BB498" s="310"/>
      <c r="BC498" s="310"/>
      <c r="BD498" s="310"/>
      <c r="BE498" s="310"/>
      <c r="BF498" s="310"/>
      <c r="BG498" s="310"/>
      <c r="BH498" s="310"/>
      <c r="BI498" s="310"/>
      <c r="BJ498" s="310"/>
      <c r="BK498" s="310"/>
      <c r="BL498" s="310"/>
      <c r="BM498" s="310"/>
      <c r="BN498" s="310"/>
      <c r="BO498" s="310"/>
      <c r="BP498" s="310"/>
      <c r="BQ498" s="310"/>
      <c r="BR498" s="310"/>
      <c r="BS498" s="310"/>
      <c r="BT498" s="310"/>
      <c r="BU498" s="310"/>
      <c r="BV498" s="310"/>
      <c r="BW498" s="310"/>
      <c r="BX498" s="310"/>
      <c r="BY498" s="310"/>
      <c r="BZ498" s="310"/>
      <c r="CA498" s="310"/>
      <c r="CB498" s="310"/>
      <c r="CC498" s="310"/>
      <c r="CD498" s="310"/>
      <c r="CE498" s="310"/>
      <c r="CF498" s="310"/>
      <c r="CG498" s="310"/>
      <c r="CH498" s="310"/>
      <c r="CI498" s="310"/>
      <c r="CJ498" s="310"/>
      <c r="CK498" s="310"/>
      <c r="CL498" s="310"/>
      <c r="CM498" s="310"/>
      <c r="CN498" s="310"/>
      <c r="CO498" s="310"/>
      <c r="CP498" s="310"/>
      <c r="CQ498" s="310"/>
      <c r="CR498" s="310"/>
      <c r="CS498" s="310"/>
      <c r="CT498" s="310"/>
      <c r="CU498" s="310"/>
      <c r="CV498" s="310"/>
      <c r="CW498" s="310"/>
      <c r="CX498" s="310"/>
      <c r="CY498" s="310"/>
      <c r="CZ498" s="310"/>
      <c r="DA498" s="310"/>
      <c r="DB498" s="310"/>
      <c r="DC498" s="310"/>
      <c r="DD498" s="310"/>
      <c r="DE498" s="310"/>
      <c r="DF498" s="310"/>
      <c r="DG498" s="310"/>
      <c r="DH498" s="310"/>
      <c r="DI498" s="310"/>
      <c r="DJ498" s="310"/>
      <c r="DK498" s="310"/>
      <c r="DL498" s="310"/>
      <c r="DM498" s="310"/>
      <c r="DN498" s="310"/>
      <c r="DO498" s="310"/>
      <c r="DP498" s="310"/>
      <c r="DQ498" s="310"/>
      <c r="DR498" s="310"/>
      <c r="DS498" s="310"/>
      <c r="DT498" s="310"/>
      <c r="DU498" s="310"/>
      <c r="DV498" s="310"/>
      <c r="DW498" s="310"/>
      <c r="DX498" s="310"/>
      <c r="DY498" s="310"/>
      <c r="DZ498" s="310"/>
      <c r="EA498" s="310"/>
      <c r="EB498" s="310"/>
      <c r="EC498" s="310"/>
      <c r="ED498" s="310"/>
      <c r="EE498" s="310"/>
      <c r="EF498" s="310"/>
      <c r="EG498" s="310"/>
      <c r="EH498" s="310"/>
      <c r="EI498" s="310"/>
      <c r="EJ498" s="310"/>
      <c r="EK498" s="310"/>
      <c r="EL498" s="310"/>
      <c r="EM498" s="310"/>
      <c r="EN498" s="310"/>
      <c r="EO498" s="310"/>
      <c r="EP498" s="310"/>
      <c r="EQ498" s="310"/>
      <c r="ER498" s="310"/>
      <c r="ES498" s="310"/>
      <c r="ET498" s="310"/>
      <c r="EU498" s="310"/>
      <c r="EV498" s="310"/>
      <c r="EW498" s="310"/>
      <c r="EX498" s="310"/>
      <c r="EY498" s="310"/>
      <c r="EZ498" s="310"/>
      <c r="FA498" s="310"/>
      <c r="FB498" s="310"/>
      <c r="FC498" s="310"/>
      <c r="FD498" s="310"/>
      <c r="FE498" s="310"/>
      <c r="FF498" s="310"/>
      <c r="FG498" s="310"/>
      <c r="FH498" s="310"/>
      <c r="FI498" s="310"/>
      <c r="FJ498" s="310"/>
      <c r="FK498" s="310"/>
      <c r="FL498" s="310"/>
      <c r="FM498" s="310"/>
      <c r="FN498" s="310"/>
      <c r="FO498" s="310"/>
      <c r="FP498" s="310"/>
      <c r="FQ498" s="310"/>
      <c r="FR498" s="310"/>
      <c r="FS498" s="310"/>
      <c r="FT498" s="310"/>
      <c r="FU498" s="310"/>
      <c r="FV498" s="310"/>
      <c r="FW498" s="310"/>
      <c r="FX498" s="310"/>
      <c r="FY498" s="310"/>
      <c r="FZ498" s="310"/>
      <c r="GA498" s="310"/>
      <c r="GB498" s="310"/>
      <c r="GC498" s="310"/>
      <c r="GD498" s="310"/>
      <c r="GE498" s="310"/>
      <c r="GF498" s="310"/>
      <c r="GG498" s="310"/>
      <c r="GH498" s="310"/>
      <c r="GI498" s="310"/>
      <c r="GJ498" s="310"/>
      <c r="GK498" s="310"/>
      <c r="GL498" s="310"/>
      <c r="GM498" s="310"/>
      <c r="GN498" s="310"/>
      <c r="GO498" s="310"/>
      <c r="GP498" s="310"/>
      <c r="GQ498" s="310"/>
      <c r="GR498" s="310"/>
      <c r="GS498" s="310"/>
      <c r="GT498" s="310"/>
      <c r="GU498" s="310"/>
      <c r="GV498" s="310"/>
      <c r="GW498" s="310"/>
    </row>
    <row r="499" spans="2:205" s="22" customFormat="1" ht="27" customHeight="1">
      <c r="B499" s="182" t="s">
        <v>14</v>
      </c>
      <c r="C499" s="175"/>
      <c r="D499" s="183"/>
      <c r="E499" s="183">
        <v>108</v>
      </c>
      <c r="F499" s="175"/>
      <c r="G499" s="175"/>
      <c r="H499" s="175"/>
      <c r="I499" s="175"/>
      <c r="J499" s="175"/>
      <c r="K499" s="29"/>
      <c r="L499" s="175"/>
      <c r="M499" s="175"/>
      <c r="N499" s="184"/>
      <c r="O499" s="175"/>
      <c r="P499" s="185"/>
      <c r="Q499" s="185"/>
      <c r="R499" s="175"/>
      <c r="S499" s="175"/>
      <c r="T499" s="308"/>
      <c r="U499" s="308"/>
      <c r="V499" s="308"/>
      <c r="W499" s="308"/>
      <c r="X499" s="308"/>
      <c r="Y499" s="308"/>
      <c r="Z499" s="308"/>
      <c r="AA499" s="308"/>
      <c r="AB499" s="308"/>
      <c r="AC499" s="308"/>
      <c r="AD499" s="308"/>
      <c r="AE499" s="308"/>
      <c r="AF499" s="308"/>
      <c r="AG499" s="308"/>
      <c r="AH499" s="308"/>
      <c r="AI499" s="308"/>
      <c r="AJ499" s="308"/>
      <c r="AK499" s="308"/>
      <c r="AL499" s="308"/>
      <c r="AM499" s="308"/>
      <c r="AN499" s="308"/>
      <c r="AO499" s="308"/>
      <c r="AP499" s="308"/>
      <c r="AQ499" s="308"/>
      <c r="AR499" s="308"/>
      <c r="AS499" s="308"/>
      <c r="AT499" s="308"/>
      <c r="AU499" s="308"/>
      <c r="AV499" s="308"/>
      <c r="AW499" s="308"/>
      <c r="AX499" s="308"/>
      <c r="AY499" s="308"/>
      <c r="AZ499" s="308"/>
      <c r="BA499" s="308"/>
      <c r="BB499" s="308"/>
      <c r="BC499" s="308"/>
      <c r="BD499" s="308"/>
      <c r="BE499" s="308"/>
      <c r="BF499" s="308"/>
      <c r="BG499" s="308"/>
      <c r="BH499" s="308"/>
      <c r="BI499" s="308"/>
      <c r="BJ499" s="308"/>
      <c r="BK499" s="308"/>
      <c r="BL499" s="308"/>
      <c r="BM499" s="308"/>
      <c r="BN499" s="308"/>
      <c r="BO499" s="308"/>
      <c r="BP499" s="308"/>
      <c r="BQ499" s="308"/>
      <c r="BR499" s="308"/>
      <c r="BS499" s="308"/>
      <c r="BT499" s="308"/>
      <c r="BU499" s="308"/>
      <c r="BV499" s="308"/>
      <c r="BW499" s="308"/>
      <c r="BX499" s="308"/>
      <c r="BY499" s="308"/>
      <c r="BZ499" s="308"/>
      <c r="CA499" s="308"/>
      <c r="CB499" s="308"/>
      <c r="CC499" s="308"/>
      <c r="CD499" s="308"/>
      <c r="CE499" s="308"/>
      <c r="CF499" s="308"/>
      <c r="CG499" s="308"/>
      <c r="CH499" s="308"/>
      <c r="CI499" s="308"/>
      <c r="CJ499" s="308"/>
      <c r="CK499" s="308"/>
      <c r="CL499" s="308"/>
      <c r="CM499" s="308"/>
      <c r="CN499" s="308"/>
      <c r="CO499" s="308"/>
      <c r="CP499" s="308"/>
      <c r="CQ499" s="308"/>
      <c r="CR499" s="308"/>
      <c r="CS499" s="308"/>
      <c r="CT499" s="308"/>
      <c r="CU499" s="308"/>
      <c r="CV499" s="308"/>
      <c r="CW499" s="308"/>
      <c r="CX499" s="308"/>
      <c r="CY499" s="308"/>
      <c r="CZ499" s="308"/>
      <c r="DA499" s="308"/>
      <c r="DB499" s="308"/>
      <c r="DC499" s="308"/>
      <c r="DD499" s="308"/>
      <c r="DE499" s="308"/>
      <c r="DF499" s="308"/>
      <c r="DG499" s="308"/>
      <c r="DH499" s="308"/>
      <c r="DI499" s="308"/>
      <c r="DJ499" s="308"/>
      <c r="DK499" s="308"/>
      <c r="DL499" s="308"/>
      <c r="DM499" s="308"/>
      <c r="DN499" s="308"/>
      <c r="DO499" s="308"/>
      <c r="DP499" s="308"/>
      <c r="DQ499" s="308"/>
      <c r="DR499" s="308"/>
      <c r="DS499" s="308"/>
      <c r="DT499" s="308"/>
      <c r="DU499" s="308"/>
      <c r="DV499" s="308"/>
      <c r="DW499" s="308"/>
      <c r="DX499" s="308"/>
      <c r="DY499" s="308"/>
      <c r="DZ499" s="308"/>
      <c r="EA499" s="308"/>
      <c r="EB499" s="308"/>
      <c r="EC499" s="308"/>
      <c r="ED499" s="308"/>
      <c r="EE499" s="308"/>
      <c r="EF499" s="308"/>
      <c r="EG499" s="308"/>
      <c r="EH499" s="308"/>
      <c r="EI499" s="308"/>
      <c r="EJ499" s="308"/>
      <c r="EK499" s="308"/>
      <c r="EL499" s="308"/>
      <c r="EM499" s="308"/>
      <c r="EN499" s="308"/>
      <c r="EO499" s="308"/>
      <c r="EP499" s="308"/>
      <c r="EQ499" s="308"/>
      <c r="ER499" s="308"/>
      <c r="ES499" s="308"/>
      <c r="ET499" s="308"/>
      <c r="EU499" s="308"/>
      <c r="EV499" s="308"/>
      <c r="EW499" s="308"/>
      <c r="EX499" s="308"/>
      <c r="EY499" s="308"/>
      <c r="EZ499" s="308"/>
      <c r="FA499" s="308"/>
      <c r="FB499" s="308"/>
      <c r="FC499" s="308"/>
      <c r="FD499" s="308"/>
      <c r="FE499" s="308"/>
      <c r="FF499" s="308"/>
      <c r="FG499" s="308"/>
      <c r="FH499" s="308"/>
      <c r="FI499" s="308"/>
      <c r="FJ499" s="308"/>
      <c r="FK499" s="308"/>
      <c r="FL499" s="308"/>
      <c r="FM499" s="308"/>
      <c r="FN499" s="308"/>
      <c r="FO499" s="308"/>
      <c r="FP499" s="308"/>
      <c r="FQ499" s="308"/>
      <c r="FR499" s="308"/>
      <c r="FS499" s="308"/>
      <c r="FT499" s="308"/>
      <c r="FU499" s="308"/>
      <c r="FV499" s="308"/>
      <c r="FW499" s="308"/>
      <c r="FX499" s="308"/>
      <c r="FY499" s="308"/>
      <c r="FZ499" s="308"/>
      <c r="GA499" s="308"/>
      <c r="GB499" s="308"/>
      <c r="GC499" s="308"/>
      <c r="GD499" s="308"/>
      <c r="GE499" s="308"/>
      <c r="GF499" s="308"/>
      <c r="GG499" s="308"/>
      <c r="GH499" s="308"/>
      <c r="GI499" s="308"/>
      <c r="GJ499" s="308"/>
      <c r="GK499" s="308"/>
      <c r="GL499" s="308"/>
      <c r="GM499" s="308"/>
      <c r="GN499" s="308"/>
      <c r="GO499" s="308"/>
      <c r="GP499" s="308"/>
      <c r="GQ499" s="308"/>
      <c r="GR499" s="308"/>
      <c r="GS499" s="308"/>
      <c r="GT499" s="308"/>
      <c r="GU499" s="308"/>
      <c r="GV499" s="308"/>
      <c r="GW499" s="308"/>
    </row>
    <row r="500" spans="2:205" s="16" customFormat="1" ht="27" customHeight="1">
      <c r="B500" s="99" t="s">
        <v>67</v>
      </c>
      <c r="C500" s="29"/>
      <c r="D500" s="28">
        <v>10</v>
      </c>
      <c r="E500" s="28">
        <v>10</v>
      </c>
      <c r="F500" s="29"/>
      <c r="G500" s="29"/>
      <c r="H500" s="29"/>
      <c r="I500" s="29"/>
      <c r="J500" s="29"/>
      <c r="K500" s="29"/>
      <c r="L500" s="29"/>
      <c r="M500" s="29"/>
      <c r="N500" s="86"/>
      <c r="O500" s="29"/>
      <c r="P500" s="150"/>
      <c r="Q500" s="150"/>
      <c r="R500" s="29"/>
      <c r="S500" s="29"/>
      <c r="T500" s="310"/>
      <c r="U500" s="310"/>
      <c r="V500" s="310"/>
      <c r="W500" s="310"/>
      <c r="X500" s="310"/>
      <c r="Y500" s="310"/>
      <c r="Z500" s="310"/>
      <c r="AA500" s="310"/>
      <c r="AB500" s="310"/>
      <c r="AC500" s="310"/>
      <c r="AD500" s="310"/>
      <c r="AE500" s="310"/>
      <c r="AF500" s="310"/>
      <c r="AG500" s="310"/>
      <c r="AH500" s="310"/>
      <c r="AI500" s="310"/>
      <c r="AJ500" s="310"/>
      <c r="AK500" s="310"/>
      <c r="AL500" s="310"/>
      <c r="AM500" s="310"/>
      <c r="AN500" s="310"/>
      <c r="AO500" s="310"/>
      <c r="AP500" s="310"/>
      <c r="AQ500" s="310"/>
      <c r="AR500" s="310"/>
      <c r="AS500" s="310"/>
      <c r="AT500" s="310"/>
      <c r="AU500" s="310"/>
      <c r="AV500" s="310"/>
      <c r="AW500" s="310"/>
      <c r="AX500" s="310"/>
      <c r="AY500" s="310"/>
      <c r="AZ500" s="310"/>
      <c r="BA500" s="310"/>
      <c r="BB500" s="310"/>
      <c r="BC500" s="310"/>
      <c r="BD500" s="310"/>
      <c r="BE500" s="310"/>
      <c r="BF500" s="310"/>
      <c r="BG500" s="310"/>
      <c r="BH500" s="310"/>
      <c r="BI500" s="310"/>
      <c r="BJ500" s="310"/>
      <c r="BK500" s="310"/>
      <c r="BL500" s="310"/>
      <c r="BM500" s="310"/>
      <c r="BN500" s="310"/>
      <c r="BO500" s="310"/>
      <c r="BP500" s="310"/>
      <c r="BQ500" s="310"/>
      <c r="BR500" s="310"/>
      <c r="BS500" s="310"/>
      <c r="BT500" s="310"/>
      <c r="BU500" s="310"/>
      <c r="BV500" s="310"/>
      <c r="BW500" s="310"/>
      <c r="BX500" s="310"/>
      <c r="BY500" s="310"/>
      <c r="BZ500" s="310"/>
      <c r="CA500" s="310"/>
      <c r="CB500" s="310"/>
      <c r="CC500" s="310"/>
      <c r="CD500" s="310"/>
      <c r="CE500" s="310"/>
      <c r="CF500" s="310"/>
      <c r="CG500" s="310"/>
      <c r="CH500" s="310"/>
      <c r="CI500" s="310"/>
      <c r="CJ500" s="310"/>
      <c r="CK500" s="310"/>
      <c r="CL500" s="310"/>
      <c r="CM500" s="310"/>
      <c r="CN500" s="310"/>
      <c r="CO500" s="310"/>
      <c r="CP500" s="310"/>
      <c r="CQ500" s="310"/>
      <c r="CR500" s="310"/>
      <c r="CS500" s="310"/>
      <c r="CT500" s="310"/>
      <c r="CU500" s="310"/>
      <c r="CV500" s="310"/>
      <c r="CW500" s="310"/>
      <c r="CX500" s="310"/>
      <c r="CY500" s="310"/>
      <c r="CZ500" s="310"/>
      <c r="DA500" s="310"/>
      <c r="DB500" s="310"/>
      <c r="DC500" s="310"/>
      <c r="DD500" s="310"/>
      <c r="DE500" s="310"/>
      <c r="DF500" s="310"/>
      <c r="DG500" s="310"/>
      <c r="DH500" s="310"/>
      <c r="DI500" s="310"/>
      <c r="DJ500" s="310"/>
      <c r="DK500" s="310"/>
      <c r="DL500" s="310"/>
      <c r="DM500" s="310"/>
      <c r="DN500" s="310"/>
      <c r="DO500" s="310"/>
      <c r="DP500" s="310"/>
      <c r="DQ500" s="310"/>
      <c r="DR500" s="310"/>
      <c r="DS500" s="310"/>
      <c r="DT500" s="310"/>
      <c r="DU500" s="310"/>
      <c r="DV500" s="310"/>
      <c r="DW500" s="310"/>
      <c r="DX500" s="310"/>
      <c r="DY500" s="310"/>
      <c r="DZ500" s="310"/>
      <c r="EA500" s="310"/>
      <c r="EB500" s="310"/>
      <c r="EC500" s="310"/>
      <c r="ED500" s="310"/>
      <c r="EE500" s="310"/>
      <c r="EF500" s="310"/>
      <c r="EG500" s="310"/>
      <c r="EH500" s="310"/>
      <c r="EI500" s="310"/>
      <c r="EJ500" s="310"/>
      <c r="EK500" s="310"/>
      <c r="EL500" s="310"/>
      <c r="EM500" s="310"/>
      <c r="EN500" s="310"/>
      <c r="EO500" s="310"/>
      <c r="EP500" s="310"/>
      <c r="EQ500" s="310"/>
      <c r="ER500" s="310"/>
      <c r="ES500" s="310"/>
      <c r="ET500" s="310"/>
      <c r="EU500" s="310"/>
      <c r="EV500" s="310"/>
      <c r="EW500" s="310"/>
      <c r="EX500" s="310"/>
      <c r="EY500" s="310"/>
      <c r="EZ500" s="310"/>
      <c r="FA500" s="310"/>
      <c r="FB500" s="310"/>
      <c r="FC500" s="310"/>
      <c r="FD500" s="310"/>
      <c r="FE500" s="310"/>
      <c r="FF500" s="310"/>
      <c r="FG500" s="310"/>
      <c r="FH500" s="310"/>
      <c r="FI500" s="310"/>
      <c r="FJ500" s="310"/>
      <c r="FK500" s="310"/>
      <c r="FL500" s="310"/>
      <c r="FM500" s="310"/>
      <c r="FN500" s="310"/>
      <c r="FO500" s="310"/>
      <c r="FP500" s="310"/>
      <c r="FQ500" s="310"/>
      <c r="FR500" s="310"/>
      <c r="FS500" s="310"/>
      <c r="FT500" s="310"/>
      <c r="FU500" s="310"/>
      <c r="FV500" s="310"/>
      <c r="FW500" s="310"/>
      <c r="FX500" s="310"/>
      <c r="FY500" s="310"/>
      <c r="FZ500" s="310"/>
      <c r="GA500" s="310"/>
      <c r="GB500" s="310"/>
      <c r="GC500" s="310"/>
      <c r="GD500" s="310"/>
      <c r="GE500" s="310"/>
      <c r="GF500" s="310"/>
      <c r="GG500" s="310"/>
      <c r="GH500" s="310"/>
      <c r="GI500" s="310"/>
      <c r="GJ500" s="310"/>
      <c r="GK500" s="310"/>
      <c r="GL500" s="310"/>
      <c r="GM500" s="310"/>
      <c r="GN500" s="310"/>
      <c r="GO500" s="310"/>
      <c r="GP500" s="310"/>
      <c r="GQ500" s="310"/>
      <c r="GR500" s="310"/>
      <c r="GS500" s="310"/>
      <c r="GT500" s="310"/>
      <c r="GU500" s="310"/>
      <c r="GV500" s="310"/>
      <c r="GW500" s="310"/>
    </row>
    <row r="501" spans="2:205" s="22" customFormat="1" ht="27" customHeight="1">
      <c r="B501" s="182" t="s">
        <v>154</v>
      </c>
      <c r="C501" s="175"/>
      <c r="D501" s="183"/>
      <c r="E501" s="183">
        <v>100</v>
      </c>
      <c r="F501" s="175"/>
      <c r="G501" s="175"/>
      <c r="H501" s="175"/>
      <c r="I501" s="175"/>
      <c r="J501" s="175"/>
      <c r="K501" s="175"/>
      <c r="L501" s="175"/>
      <c r="M501" s="175"/>
      <c r="N501" s="184"/>
      <c r="O501" s="175"/>
      <c r="P501" s="185"/>
      <c r="Q501" s="185"/>
      <c r="R501" s="175"/>
      <c r="S501" s="175"/>
      <c r="T501" s="308"/>
      <c r="U501" s="308"/>
      <c r="V501" s="308"/>
      <c r="W501" s="308"/>
      <c r="X501" s="308"/>
      <c r="Y501" s="308"/>
      <c r="Z501" s="308"/>
      <c r="AA501" s="308"/>
      <c r="AB501" s="308"/>
      <c r="AC501" s="308"/>
      <c r="AD501" s="308"/>
      <c r="AE501" s="308"/>
      <c r="AF501" s="308"/>
      <c r="AG501" s="308"/>
      <c r="AH501" s="308"/>
      <c r="AI501" s="308"/>
      <c r="AJ501" s="308"/>
      <c r="AK501" s="308"/>
      <c r="AL501" s="308"/>
      <c r="AM501" s="308"/>
      <c r="AN501" s="308"/>
      <c r="AO501" s="308"/>
      <c r="AP501" s="308"/>
      <c r="AQ501" s="308"/>
      <c r="AR501" s="308"/>
      <c r="AS501" s="308"/>
      <c r="AT501" s="308"/>
      <c r="AU501" s="308"/>
      <c r="AV501" s="308"/>
      <c r="AW501" s="308"/>
      <c r="AX501" s="308"/>
      <c r="AY501" s="308"/>
      <c r="AZ501" s="308"/>
      <c r="BA501" s="308"/>
      <c r="BB501" s="308"/>
      <c r="BC501" s="308"/>
      <c r="BD501" s="308"/>
      <c r="BE501" s="308"/>
      <c r="BF501" s="308"/>
      <c r="BG501" s="308"/>
      <c r="BH501" s="308"/>
      <c r="BI501" s="308"/>
      <c r="BJ501" s="308"/>
      <c r="BK501" s="308"/>
      <c r="BL501" s="308"/>
      <c r="BM501" s="308"/>
      <c r="BN501" s="308"/>
      <c r="BO501" s="308"/>
      <c r="BP501" s="308"/>
      <c r="BQ501" s="308"/>
      <c r="BR501" s="308"/>
      <c r="BS501" s="308"/>
      <c r="BT501" s="308"/>
      <c r="BU501" s="308"/>
      <c r="BV501" s="308"/>
      <c r="BW501" s="308"/>
      <c r="BX501" s="308"/>
      <c r="BY501" s="308"/>
      <c r="BZ501" s="308"/>
      <c r="CA501" s="308"/>
      <c r="CB501" s="308"/>
      <c r="CC501" s="308"/>
      <c r="CD501" s="308"/>
      <c r="CE501" s="308"/>
      <c r="CF501" s="308"/>
      <c r="CG501" s="308"/>
      <c r="CH501" s="308"/>
      <c r="CI501" s="308"/>
      <c r="CJ501" s="308"/>
      <c r="CK501" s="308"/>
      <c r="CL501" s="308"/>
      <c r="CM501" s="308"/>
      <c r="CN501" s="308"/>
      <c r="CO501" s="308"/>
      <c r="CP501" s="308"/>
      <c r="CQ501" s="308"/>
      <c r="CR501" s="308"/>
      <c r="CS501" s="308"/>
      <c r="CT501" s="308"/>
      <c r="CU501" s="308"/>
      <c r="CV501" s="308"/>
      <c r="CW501" s="308"/>
      <c r="CX501" s="308"/>
      <c r="CY501" s="308"/>
      <c r="CZ501" s="308"/>
      <c r="DA501" s="308"/>
      <c r="DB501" s="308"/>
      <c r="DC501" s="308"/>
      <c r="DD501" s="308"/>
      <c r="DE501" s="308"/>
      <c r="DF501" s="308"/>
      <c r="DG501" s="308"/>
      <c r="DH501" s="308"/>
      <c r="DI501" s="308"/>
      <c r="DJ501" s="308"/>
      <c r="DK501" s="308"/>
      <c r="DL501" s="308"/>
      <c r="DM501" s="308"/>
      <c r="DN501" s="308"/>
      <c r="DO501" s="308"/>
      <c r="DP501" s="308"/>
      <c r="DQ501" s="308"/>
      <c r="DR501" s="308"/>
      <c r="DS501" s="308"/>
      <c r="DT501" s="308"/>
      <c r="DU501" s="308"/>
      <c r="DV501" s="308"/>
      <c r="DW501" s="308"/>
      <c r="DX501" s="308"/>
      <c r="DY501" s="308"/>
      <c r="DZ501" s="308"/>
      <c r="EA501" s="308"/>
      <c r="EB501" s="308"/>
      <c r="EC501" s="308"/>
      <c r="ED501" s="308"/>
      <c r="EE501" s="308"/>
      <c r="EF501" s="308"/>
      <c r="EG501" s="308"/>
      <c r="EH501" s="308"/>
      <c r="EI501" s="308"/>
      <c r="EJ501" s="308"/>
      <c r="EK501" s="308"/>
      <c r="EL501" s="308"/>
      <c r="EM501" s="308"/>
      <c r="EN501" s="308"/>
      <c r="EO501" s="308"/>
      <c r="EP501" s="308"/>
      <c r="EQ501" s="308"/>
      <c r="ER501" s="308"/>
      <c r="ES501" s="308"/>
      <c r="ET501" s="308"/>
      <c r="EU501" s="308"/>
      <c r="EV501" s="308"/>
      <c r="EW501" s="308"/>
      <c r="EX501" s="308"/>
      <c r="EY501" s="308"/>
      <c r="EZ501" s="308"/>
      <c r="FA501" s="308"/>
      <c r="FB501" s="308"/>
      <c r="FC501" s="308"/>
      <c r="FD501" s="308"/>
      <c r="FE501" s="308"/>
      <c r="FF501" s="308"/>
      <c r="FG501" s="308"/>
      <c r="FH501" s="308"/>
      <c r="FI501" s="308"/>
      <c r="FJ501" s="308"/>
      <c r="FK501" s="308"/>
      <c r="FL501" s="308"/>
      <c r="FM501" s="308"/>
      <c r="FN501" s="308"/>
      <c r="FO501" s="308"/>
      <c r="FP501" s="308"/>
      <c r="FQ501" s="308"/>
      <c r="FR501" s="308"/>
      <c r="FS501" s="308"/>
      <c r="FT501" s="308"/>
      <c r="FU501" s="308"/>
      <c r="FV501" s="308"/>
      <c r="FW501" s="308"/>
      <c r="FX501" s="308"/>
      <c r="FY501" s="308"/>
      <c r="FZ501" s="308"/>
      <c r="GA501" s="308"/>
      <c r="GB501" s="308"/>
      <c r="GC501" s="308"/>
      <c r="GD501" s="308"/>
      <c r="GE501" s="308"/>
      <c r="GF501" s="308"/>
      <c r="GG501" s="308"/>
      <c r="GH501" s="308"/>
      <c r="GI501" s="308"/>
      <c r="GJ501" s="308"/>
      <c r="GK501" s="308"/>
      <c r="GL501" s="308"/>
      <c r="GM501" s="308"/>
      <c r="GN501" s="308"/>
      <c r="GO501" s="308"/>
      <c r="GP501" s="308"/>
      <c r="GQ501" s="308"/>
      <c r="GR501" s="308"/>
      <c r="GS501" s="308"/>
      <c r="GT501" s="308"/>
      <c r="GU501" s="308"/>
      <c r="GV501" s="308"/>
      <c r="GW501" s="308"/>
    </row>
    <row r="502" spans="2:205" s="37" customFormat="1" ht="27" customHeight="1">
      <c r="B502" s="99" t="s">
        <v>15</v>
      </c>
      <c r="C502" s="29"/>
      <c r="D502" s="28">
        <v>0.7</v>
      </c>
      <c r="E502" s="28">
        <v>0.7</v>
      </c>
      <c r="F502" s="29"/>
      <c r="G502" s="29"/>
      <c r="H502" s="29"/>
      <c r="I502" s="29"/>
      <c r="J502" s="29"/>
      <c r="K502" s="29"/>
      <c r="L502" s="29"/>
      <c r="M502" s="29"/>
      <c r="N502" s="86"/>
      <c r="O502" s="29"/>
      <c r="P502" s="150"/>
      <c r="Q502" s="150"/>
      <c r="R502" s="29"/>
      <c r="S502" s="29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</row>
    <row r="503" spans="2:205" s="21" customFormat="1" ht="66" customHeight="1">
      <c r="B503" s="90" t="s">
        <v>26</v>
      </c>
      <c r="C503" s="26">
        <v>100</v>
      </c>
      <c r="D503" s="26"/>
      <c r="E503" s="26"/>
      <c r="F503" s="30"/>
      <c r="G503" s="30"/>
      <c r="H503" s="30"/>
      <c r="I503" s="30"/>
      <c r="J503" s="30"/>
      <c r="K503" s="30">
        <f>SUM(K504:K505)</f>
        <v>45.38</v>
      </c>
      <c r="L503" s="30"/>
      <c r="M503" s="30"/>
      <c r="N503" s="52"/>
      <c r="O503" s="30"/>
      <c r="P503" s="186"/>
      <c r="Q503" s="186"/>
      <c r="R503" s="30"/>
      <c r="S503" s="30"/>
      <c r="T503" s="307"/>
      <c r="U503" s="307"/>
      <c r="V503" s="307"/>
      <c r="W503" s="307"/>
      <c r="X503" s="307"/>
      <c r="Y503" s="307"/>
      <c r="Z503" s="307"/>
      <c r="AA503" s="307"/>
      <c r="AB503" s="307"/>
      <c r="AC503" s="307"/>
      <c r="AD503" s="307"/>
      <c r="AE503" s="307"/>
      <c r="AF503" s="307"/>
      <c r="AG503" s="307"/>
      <c r="AH503" s="307"/>
      <c r="AI503" s="307"/>
      <c r="AJ503" s="307"/>
      <c r="AK503" s="307"/>
      <c r="AL503" s="307"/>
      <c r="AM503" s="307"/>
      <c r="AN503" s="307"/>
      <c r="AO503" s="307"/>
      <c r="AP503" s="307"/>
      <c r="AQ503" s="307"/>
      <c r="AR503" s="307"/>
      <c r="AS503" s="307"/>
      <c r="AT503" s="307"/>
      <c r="AU503" s="307"/>
      <c r="AV503" s="307"/>
      <c r="AW503" s="307"/>
      <c r="AX503" s="307"/>
      <c r="AY503" s="307"/>
      <c r="AZ503" s="307"/>
      <c r="BA503" s="307"/>
      <c r="BB503" s="307"/>
      <c r="BC503" s="307"/>
      <c r="BD503" s="307"/>
      <c r="BE503" s="307"/>
      <c r="BF503" s="307"/>
      <c r="BG503" s="307"/>
      <c r="BH503" s="307"/>
      <c r="BI503" s="307"/>
      <c r="BJ503" s="307"/>
      <c r="BK503" s="307"/>
      <c r="BL503" s="307"/>
      <c r="BM503" s="307"/>
      <c r="BN503" s="307"/>
      <c r="BO503" s="307"/>
      <c r="BP503" s="307"/>
      <c r="BQ503" s="307"/>
      <c r="BR503" s="307"/>
      <c r="BS503" s="307"/>
      <c r="BT503" s="307"/>
      <c r="BU503" s="307"/>
      <c r="BV503" s="307"/>
      <c r="BW503" s="307"/>
      <c r="BX503" s="307"/>
      <c r="BY503" s="307"/>
      <c r="BZ503" s="307"/>
      <c r="CA503" s="307"/>
      <c r="CB503" s="307"/>
      <c r="CC503" s="307"/>
      <c r="CD503" s="307"/>
      <c r="CE503" s="307"/>
      <c r="CF503" s="307"/>
      <c r="CG503" s="307"/>
      <c r="CH503" s="307"/>
      <c r="CI503" s="307"/>
      <c r="CJ503" s="307"/>
      <c r="CK503" s="307"/>
      <c r="CL503" s="307"/>
      <c r="CM503" s="307"/>
      <c r="CN503" s="307"/>
      <c r="CO503" s="307"/>
      <c r="CP503" s="307"/>
      <c r="CQ503" s="307"/>
      <c r="CR503" s="307"/>
      <c r="CS503" s="307"/>
      <c r="CT503" s="307"/>
      <c r="CU503" s="307"/>
      <c r="CV503" s="307"/>
      <c r="CW503" s="307"/>
      <c r="CX503" s="307"/>
      <c r="CY503" s="307"/>
      <c r="CZ503" s="307"/>
      <c r="DA503" s="307"/>
      <c r="DB503" s="307"/>
      <c r="DC503" s="307"/>
      <c r="DD503" s="307"/>
      <c r="DE503" s="307"/>
      <c r="DF503" s="307"/>
      <c r="DG503" s="307"/>
      <c r="DH503" s="307"/>
      <c r="DI503" s="307"/>
      <c r="DJ503" s="307"/>
      <c r="DK503" s="307"/>
      <c r="DL503" s="307"/>
      <c r="DM503" s="307"/>
      <c r="DN503" s="307"/>
      <c r="DO503" s="307"/>
      <c r="DP503" s="307"/>
      <c r="DQ503" s="307"/>
      <c r="DR503" s="307"/>
      <c r="DS503" s="307"/>
      <c r="DT503" s="307"/>
      <c r="DU503" s="307"/>
      <c r="DV503" s="307"/>
      <c r="DW503" s="307"/>
      <c r="DX503" s="307"/>
      <c r="DY503" s="307"/>
      <c r="DZ503" s="307"/>
      <c r="EA503" s="307"/>
      <c r="EB503" s="307"/>
      <c r="EC503" s="307"/>
      <c r="ED503" s="307"/>
      <c r="EE503" s="307"/>
      <c r="EF503" s="307"/>
      <c r="EG503" s="307"/>
      <c r="EH503" s="307"/>
      <c r="EI503" s="307"/>
      <c r="EJ503" s="307"/>
      <c r="EK503" s="307"/>
      <c r="EL503" s="307"/>
      <c r="EM503" s="307"/>
      <c r="EN503" s="307"/>
      <c r="EO503" s="307"/>
      <c r="EP503" s="307"/>
      <c r="EQ503" s="307"/>
      <c r="ER503" s="307"/>
      <c r="ES503" s="307"/>
      <c r="ET503" s="307"/>
      <c r="EU503" s="307"/>
      <c r="EV503" s="307"/>
      <c r="EW503" s="307"/>
      <c r="EX503" s="307"/>
      <c r="EY503" s="307"/>
      <c r="EZ503" s="307"/>
      <c r="FA503" s="307"/>
      <c r="FB503" s="307"/>
      <c r="FC503" s="307"/>
      <c r="FD503" s="307"/>
      <c r="FE503" s="307"/>
      <c r="FF503" s="307"/>
      <c r="FG503" s="307"/>
      <c r="FH503" s="307"/>
      <c r="FI503" s="307"/>
      <c r="FJ503" s="307"/>
      <c r="FK503" s="307"/>
      <c r="FL503" s="307"/>
      <c r="FM503" s="307"/>
      <c r="FN503" s="307"/>
      <c r="FO503" s="307"/>
      <c r="FP503" s="307"/>
      <c r="FQ503" s="307"/>
      <c r="FR503" s="307"/>
      <c r="FS503" s="307"/>
      <c r="FT503" s="307"/>
      <c r="FU503" s="307"/>
      <c r="FV503" s="307"/>
      <c r="FW503" s="307"/>
      <c r="FX503" s="307"/>
      <c r="FY503" s="307"/>
      <c r="FZ503" s="307"/>
      <c r="GA503" s="307"/>
      <c r="GB503" s="307"/>
      <c r="GC503" s="307"/>
      <c r="GD503" s="307"/>
      <c r="GE503" s="307"/>
      <c r="GF503" s="307"/>
      <c r="GG503" s="307"/>
      <c r="GH503" s="307"/>
      <c r="GI503" s="307"/>
      <c r="GJ503" s="307"/>
      <c r="GK503" s="307"/>
      <c r="GL503" s="307"/>
      <c r="GM503" s="307"/>
      <c r="GN503" s="307"/>
      <c r="GO503" s="307"/>
      <c r="GP503" s="307"/>
      <c r="GQ503" s="307"/>
      <c r="GR503" s="307"/>
      <c r="GS503" s="307"/>
      <c r="GT503" s="307"/>
      <c r="GU503" s="307"/>
      <c r="GV503" s="307"/>
      <c r="GW503" s="307"/>
    </row>
    <row r="504" spans="2:205" s="37" customFormat="1" ht="39" customHeight="1">
      <c r="B504" s="101" t="s">
        <v>196</v>
      </c>
      <c r="C504" s="29"/>
      <c r="D504" s="28">
        <v>108</v>
      </c>
      <c r="E504" s="28">
        <v>108</v>
      </c>
      <c r="F504" s="29"/>
      <c r="G504" s="29"/>
      <c r="H504" s="29"/>
      <c r="I504" s="29"/>
      <c r="J504" s="29">
        <v>360</v>
      </c>
      <c r="K504" s="29">
        <f>J504*D504/1000</f>
        <v>38.88</v>
      </c>
      <c r="L504" s="29"/>
      <c r="M504" s="29"/>
      <c r="N504" s="86"/>
      <c r="O504" s="29"/>
      <c r="P504" s="150"/>
      <c r="Q504" s="150"/>
      <c r="R504" s="29"/>
      <c r="S504" s="29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</row>
    <row r="505" spans="2:205" s="37" customFormat="1" ht="24" customHeight="1">
      <c r="B505" s="99" t="s">
        <v>67</v>
      </c>
      <c r="C505" s="29"/>
      <c r="D505" s="28">
        <v>10</v>
      </c>
      <c r="E505" s="28">
        <v>10</v>
      </c>
      <c r="F505" s="29"/>
      <c r="G505" s="29"/>
      <c r="H505" s="29"/>
      <c r="I505" s="29"/>
      <c r="J505" s="29">
        <v>650</v>
      </c>
      <c r="K505" s="29">
        <f>J505*D505/1000</f>
        <v>6.5</v>
      </c>
      <c r="L505" s="29"/>
      <c r="M505" s="29"/>
      <c r="N505" s="86"/>
      <c r="O505" s="29"/>
      <c r="P505" s="150"/>
      <c r="Q505" s="150"/>
      <c r="R505" s="29"/>
      <c r="S505" s="29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</row>
    <row r="506" spans="2:19" s="35" customFormat="1" ht="57" customHeight="1">
      <c r="B506" s="97" t="s">
        <v>173</v>
      </c>
      <c r="C506" s="32" t="s">
        <v>174</v>
      </c>
      <c r="D506" s="32"/>
      <c r="E506" s="32"/>
      <c r="F506" s="32">
        <v>13.2</v>
      </c>
      <c r="G506" s="32">
        <v>9.1</v>
      </c>
      <c r="H506" s="32">
        <v>35.6</v>
      </c>
      <c r="I506" s="32">
        <v>226</v>
      </c>
      <c r="J506" s="32"/>
      <c r="K506" s="32">
        <f>SUM(K507:K510)</f>
        <v>17.5405</v>
      </c>
      <c r="L506" s="33">
        <v>0.2</v>
      </c>
      <c r="M506" s="32">
        <v>0.07</v>
      </c>
      <c r="N506" s="47">
        <v>0</v>
      </c>
      <c r="O506" s="33">
        <v>4.09</v>
      </c>
      <c r="P506" s="74">
        <v>252</v>
      </c>
      <c r="Q506" s="47">
        <v>46.1</v>
      </c>
      <c r="R506" s="32">
        <v>22.5</v>
      </c>
      <c r="S506" s="32">
        <v>1.7</v>
      </c>
    </row>
    <row r="507" spans="2:19" s="3" customFormat="1" ht="26.25" customHeight="1">
      <c r="B507" s="115" t="s">
        <v>115</v>
      </c>
      <c r="C507" s="32"/>
      <c r="D507" s="43">
        <v>63</v>
      </c>
      <c r="E507" s="43">
        <v>63</v>
      </c>
      <c r="F507" s="45"/>
      <c r="G507" s="45"/>
      <c r="H507" s="45"/>
      <c r="I507" s="45"/>
      <c r="J507" s="45">
        <v>54.7</v>
      </c>
      <c r="K507" s="45">
        <f>J507*D507/1000</f>
        <v>3.4461000000000004</v>
      </c>
      <c r="L507" s="45"/>
      <c r="M507" s="45"/>
      <c r="N507" s="45"/>
      <c r="O507" s="45"/>
      <c r="P507" s="117"/>
      <c r="Q507" s="117"/>
      <c r="R507" s="45"/>
      <c r="S507" s="45"/>
    </row>
    <row r="508" spans="2:19" s="3" customFormat="1" ht="26.25" customHeight="1">
      <c r="B508" s="118" t="s">
        <v>67</v>
      </c>
      <c r="C508" s="32"/>
      <c r="D508" s="43">
        <v>5</v>
      </c>
      <c r="E508" s="43">
        <v>5</v>
      </c>
      <c r="F508" s="45"/>
      <c r="G508" s="45"/>
      <c r="H508" s="45"/>
      <c r="I508" s="45"/>
      <c r="J508" s="45">
        <v>650</v>
      </c>
      <c r="K508" s="45">
        <f>J508*D508/1000</f>
        <v>3.25</v>
      </c>
      <c r="L508" s="45"/>
      <c r="M508" s="45"/>
      <c r="N508" s="45"/>
      <c r="O508" s="45"/>
      <c r="P508" s="117"/>
      <c r="Q508" s="117"/>
      <c r="R508" s="45"/>
      <c r="S508" s="45"/>
    </row>
    <row r="509" spans="2:205" s="16" customFormat="1" ht="26.25" customHeight="1">
      <c r="B509" s="99" t="s">
        <v>15</v>
      </c>
      <c r="C509" s="26"/>
      <c r="D509" s="28">
        <v>1</v>
      </c>
      <c r="E509" s="28">
        <v>1</v>
      </c>
      <c r="F509" s="29"/>
      <c r="G509" s="29"/>
      <c r="H509" s="29"/>
      <c r="I509" s="29"/>
      <c r="J509" s="29">
        <v>12</v>
      </c>
      <c r="K509" s="45">
        <f>J509*D509/1000</f>
        <v>0.012</v>
      </c>
      <c r="L509" s="29"/>
      <c r="M509" s="29"/>
      <c r="N509" s="29"/>
      <c r="O509" s="29"/>
      <c r="P509" s="150"/>
      <c r="Q509" s="150"/>
      <c r="R509" s="29"/>
      <c r="S509" s="29"/>
      <c r="T509" s="310"/>
      <c r="U509" s="310"/>
      <c r="V509" s="310"/>
      <c r="W509" s="310"/>
      <c r="X509" s="310"/>
      <c r="Y509" s="310"/>
      <c r="Z509" s="310"/>
      <c r="AA509" s="310"/>
      <c r="AB509" s="310"/>
      <c r="AC509" s="310"/>
      <c r="AD509" s="310"/>
      <c r="AE509" s="310"/>
      <c r="AF509" s="310"/>
      <c r="AG509" s="310"/>
      <c r="AH509" s="310"/>
      <c r="AI509" s="310"/>
      <c r="AJ509" s="310"/>
      <c r="AK509" s="310"/>
      <c r="AL509" s="310"/>
      <c r="AM509" s="310"/>
      <c r="AN509" s="310"/>
      <c r="AO509" s="310"/>
      <c r="AP509" s="310"/>
      <c r="AQ509" s="310"/>
      <c r="AR509" s="310"/>
      <c r="AS509" s="310"/>
      <c r="AT509" s="310"/>
      <c r="AU509" s="310"/>
      <c r="AV509" s="310"/>
      <c r="AW509" s="310"/>
      <c r="AX509" s="310"/>
      <c r="AY509" s="310"/>
      <c r="AZ509" s="310"/>
      <c r="BA509" s="310"/>
      <c r="BB509" s="310"/>
      <c r="BC509" s="310"/>
      <c r="BD509" s="310"/>
      <c r="BE509" s="310"/>
      <c r="BF509" s="310"/>
      <c r="BG509" s="310"/>
      <c r="BH509" s="310"/>
      <c r="BI509" s="310"/>
      <c r="BJ509" s="310"/>
      <c r="BK509" s="310"/>
      <c r="BL509" s="310"/>
      <c r="BM509" s="310"/>
      <c r="BN509" s="310"/>
      <c r="BO509" s="310"/>
      <c r="BP509" s="310"/>
      <c r="BQ509" s="310"/>
      <c r="BR509" s="310"/>
      <c r="BS509" s="310"/>
      <c r="BT509" s="310"/>
      <c r="BU509" s="310"/>
      <c r="BV509" s="310"/>
      <c r="BW509" s="310"/>
      <c r="BX509" s="310"/>
      <c r="BY509" s="310"/>
      <c r="BZ509" s="310"/>
      <c r="CA509" s="310"/>
      <c r="CB509" s="310"/>
      <c r="CC509" s="310"/>
      <c r="CD509" s="310"/>
      <c r="CE509" s="310"/>
      <c r="CF509" s="310"/>
      <c r="CG509" s="310"/>
      <c r="CH509" s="310"/>
      <c r="CI509" s="310"/>
      <c r="CJ509" s="310"/>
      <c r="CK509" s="310"/>
      <c r="CL509" s="310"/>
      <c r="CM509" s="310"/>
      <c r="CN509" s="310"/>
      <c r="CO509" s="310"/>
      <c r="CP509" s="310"/>
      <c r="CQ509" s="310"/>
      <c r="CR509" s="310"/>
      <c r="CS509" s="310"/>
      <c r="CT509" s="310"/>
      <c r="CU509" s="310"/>
      <c r="CV509" s="310"/>
      <c r="CW509" s="310"/>
      <c r="CX509" s="310"/>
      <c r="CY509" s="310"/>
      <c r="CZ509" s="310"/>
      <c r="DA509" s="310"/>
      <c r="DB509" s="310"/>
      <c r="DC509" s="310"/>
      <c r="DD509" s="310"/>
      <c r="DE509" s="310"/>
      <c r="DF509" s="310"/>
      <c r="DG509" s="310"/>
      <c r="DH509" s="310"/>
      <c r="DI509" s="310"/>
      <c r="DJ509" s="310"/>
      <c r="DK509" s="310"/>
      <c r="DL509" s="310"/>
      <c r="DM509" s="310"/>
      <c r="DN509" s="310"/>
      <c r="DO509" s="310"/>
      <c r="DP509" s="310"/>
      <c r="DQ509" s="310"/>
      <c r="DR509" s="310"/>
      <c r="DS509" s="310"/>
      <c r="DT509" s="310"/>
      <c r="DU509" s="310"/>
      <c r="DV509" s="310"/>
      <c r="DW509" s="310"/>
      <c r="DX509" s="310"/>
      <c r="DY509" s="310"/>
      <c r="DZ509" s="310"/>
      <c r="EA509" s="310"/>
      <c r="EB509" s="310"/>
      <c r="EC509" s="310"/>
      <c r="ED509" s="310"/>
      <c r="EE509" s="310"/>
      <c r="EF509" s="310"/>
      <c r="EG509" s="310"/>
      <c r="EH509" s="310"/>
      <c r="EI509" s="310"/>
      <c r="EJ509" s="310"/>
      <c r="EK509" s="310"/>
      <c r="EL509" s="310"/>
      <c r="EM509" s="310"/>
      <c r="EN509" s="310"/>
      <c r="EO509" s="310"/>
      <c r="EP509" s="310"/>
      <c r="EQ509" s="310"/>
      <c r="ER509" s="310"/>
      <c r="ES509" s="310"/>
      <c r="ET509" s="310"/>
      <c r="EU509" s="310"/>
      <c r="EV509" s="310"/>
      <c r="EW509" s="310"/>
      <c r="EX509" s="310"/>
      <c r="EY509" s="310"/>
      <c r="EZ509" s="310"/>
      <c r="FA509" s="310"/>
      <c r="FB509" s="310"/>
      <c r="FC509" s="310"/>
      <c r="FD509" s="310"/>
      <c r="FE509" s="310"/>
      <c r="FF509" s="310"/>
      <c r="FG509" s="310"/>
      <c r="FH509" s="310"/>
      <c r="FI509" s="310"/>
      <c r="FJ509" s="310"/>
      <c r="FK509" s="310"/>
      <c r="FL509" s="310"/>
      <c r="FM509" s="310"/>
      <c r="FN509" s="310"/>
      <c r="FO509" s="310"/>
      <c r="FP509" s="310"/>
      <c r="FQ509" s="310"/>
      <c r="FR509" s="310"/>
      <c r="FS509" s="310"/>
      <c r="FT509" s="310"/>
      <c r="FU509" s="310"/>
      <c r="FV509" s="310"/>
      <c r="FW509" s="310"/>
      <c r="FX509" s="310"/>
      <c r="FY509" s="310"/>
      <c r="FZ509" s="310"/>
      <c r="GA509" s="310"/>
      <c r="GB509" s="310"/>
      <c r="GC509" s="310"/>
      <c r="GD509" s="310"/>
      <c r="GE509" s="310"/>
      <c r="GF509" s="310"/>
      <c r="GG509" s="310"/>
      <c r="GH509" s="310"/>
      <c r="GI509" s="310"/>
      <c r="GJ509" s="310"/>
      <c r="GK509" s="310"/>
      <c r="GL509" s="310"/>
      <c r="GM509" s="310"/>
      <c r="GN509" s="310"/>
      <c r="GO509" s="310"/>
      <c r="GP509" s="310"/>
      <c r="GQ509" s="310"/>
      <c r="GR509" s="310"/>
      <c r="GS509" s="310"/>
      <c r="GT509" s="310"/>
      <c r="GU509" s="310"/>
      <c r="GV509" s="310"/>
      <c r="GW509" s="310"/>
    </row>
    <row r="510" spans="2:205" s="16" customFormat="1" ht="26.25" customHeight="1">
      <c r="B510" s="99" t="s">
        <v>38</v>
      </c>
      <c r="C510" s="26"/>
      <c r="D510" s="28">
        <v>17</v>
      </c>
      <c r="E510" s="28">
        <v>15</v>
      </c>
      <c r="F510" s="29"/>
      <c r="G510" s="29"/>
      <c r="H510" s="29"/>
      <c r="I510" s="29"/>
      <c r="J510" s="29">
        <v>637.2</v>
      </c>
      <c r="K510" s="45">
        <f>J510*D510/1000</f>
        <v>10.832400000000002</v>
      </c>
      <c r="L510" s="29"/>
      <c r="M510" s="29"/>
      <c r="N510" s="29"/>
      <c r="O510" s="29"/>
      <c r="P510" s="150"/>
      <c r="Q510" s="150"/>
      <c r="R510" s="29"/>
      <c r="S510" s="29"/>
      <c r="T510" s="310"/>
      <c r="U510" s="310"/>
      <c r="V510" s="310"/>
      <c r="W510" s="310"/>
      <c r="X510" s="310"/>
      <c r="Y510" s="310"/>
      <c r="Z510" s="310"/>
      <c r="AA510" s="310"/>
      <c r="AB510" s="310"/>
      <c r="AC510" s="310"/>
      <c r="AD510" s="310"/>
      <c r="AE510" s="310"/>
      <c r="AF510" s="310"/>
      <c r="AG510" s="310"/>
      <c r="AH510" s="310"/>
      <c r="AI510" s="310"/>
      <c r="AJ510" s="310"/>
      <c r="AK510" s="310"/>
      <c r="AL510" s="310"/>
      <c r="AM510" s="310"/>
      <c r="AN510" s="310"/>
      <c r="AO510" s="310"/>
      <c r="AP510" s="310"/>
      <c r="AQ510" s="310"/>
      <c r="AR510" s="310"/>
      <c r="AS510" s="310"/>
      <c r="AT510" s="310"/>
      <c r="AU510" s="310"/>
      <c r="AV510" s="310"/>
      <c r="AW510" s="310"/>
      <c r="AX510" s="310"/>
      <c r="AY510" s="310"/>
      <c r="AZ510" s="310"/>
      <c r="BA510" s="310"/>
      <c r="BB510" s="310"/>
      <c r="BC510" s="310"/>
      <c r="BD510" s="310"/>
      <c r="BE510" s="310"/>
      <c r="BF510" s="310"/>
      <c r="BG510" s="310"/>
      <c r="BH510" s="310"/>
      <c r="BI510" s="310"/>
      <c r="BJ510" s="310"/>
      <c r="BK510" s="310"/>
      <c r="BL510" s="310"/>
      <c r="BM510" s="310"/>
      <c r="BN510" s="310"/>
      <c r="BO510" s="310"/>
      <c r="BP510" s="310"/>
      <c r="BQ510" s="310"/>
      <c r="BR510" s="310"/>
      <c r="BS510" s="310"/>
      <c r="BT510" s="310"/>
      <c r="BU510" s="310"/>
      <c r="BV510" s="310"/>
      <c r="BW510" s="310"/>
      <c r="BX510" s="310"/>
      <c r="BY510" s="310"/>
      <c r="BZ510" s="310"/>
      <c r="CA510" s="310"/>
      <c r="CB510" s="310"/>
      <c r="CC510" s="310"/>
      <c r="CD510" s="310"/>
      <c r="CE510" s="310"/>
      <c r="CF510" s="310"/>
      <c r="CG510" s="310"/>
      <c r="CH510" s="310"/>
      <c r="CI510" s="310"/>
      <c r="CJ510" s="310"/>
      <c r="CK510" s="310"/>
      <c r="CL510" s="310"/>
      <c r="CM510" s="310"/>
      <c r="CN510" s="310"/>
      <c r="CO510" s="310"/>
      <c r="CP510" s="310"/>
      <c r="CQ510" s="310"/>
      <c r="CR510" s="310"/>
      <c r="CS510" s="310"/>
      <c r="CT510" s="310"/>
      <c r="CU510" s="310"/>
      <c r="CV510" s="310"/>
      <c r="CW510" s="310"/>
      <c r="CX510" s="310"/>
      <c r="CY510" s="310"/>
      <c r="CZ510" s="310"/>
      <c r="DA510" s="310"/>
      <c r="DB510" s="310"/>
      <c r="DC510" s="310"/>
      <c r="DD510" s="310"/>
      <c r="DE510" s="310"/>
      <c r="DF510" s="310"/>
      <c r="DG510" s="310"/>
      <c r="DH510" s="310"/>
      <c r="DI510" s="310"/>
      <c r="DJ510" s="310"/>
      <c r="DK510" s="310"/>
      <c r="DL510" s="310"/>
      <c r="DM510" s="310"/>
      <c r="DN510" s="310"/>
      <c r="DO510" s="310"/>
      <c r="DP510" s="310"/>
      <c r="DQ510" s="310"/>
      <c r="DR510" s="310"/>
      <c r="DS510" s="310"/>
      <c r="DT510" s="310"/>
      <c r="DU510" s="310"/>
      <c r="DV510" s="310"/>
      <c r="DW510" s="310"/>
      <c r="DX510" s="310"/>
      <c r="DY510" s="310"/>
      <c r="DZ510" s="310"/>
      <c r="EA510" s="310"/>
      <c r="EB510" s="310"/>
      <c r="EC510" s="310"/>
      <c r="ED510" s="310"/>
      <c r="EE510" s="310"/>
      <c r="EF510" s="310"/>
      <c r="EG510" s="310"/>
      <c r="EH510" s="310"/>
      <c r="EI510" s="310"/>
      <c r="EJ510" s="310"/>
      <c r="EK510" s="310"/>
      <c r="EL510" s="310"/>
      <c r="EM510" s="310"/>
      <c r="EN510" s="310"/>
      <c r="EO510" s="310"/>
      <c r="EP510" s="310"/>
      <c r="EQ510" s="310"/>
      <c r="ER510" s="310"/>
      <c r="ES510" s="310"/>
      <c r="ET510" s="310"/>
      <c r="EU510" s="310"/>
      <c r="EV510" s="310"/>
      <c r="EW510" s="310"/>
      <c r="EX510" s="310"/>
      <c r="EY510" s="310"/>
      <c r="EZ510" s="310"/>
      <c r="FA510" s="310"/>
      <c r="FB510" s="310"/>
      <c r="FC510" s="310"/>
      <c r="FD510" s="310"/>
      <c r="FE510" s="310"/>
      <c r="FF510" s="310"/>
      <c r="FG510" s="310"/>
      <c r="FH510" s="310"/>
      <c r="FI510" s="310"/>
      <c r="FJ510" s="310"/>
      <c r="FK510" s="310"/>
      <c r="FL510" s="310"/>
      <c r="FM510" s="310"/>
      <c r="FN510" s="310"/>
      <c r="FO510" s="310"/>
      <c r="FP510" s="310"/>
      <c r="FQ510" s="310"/>
      <c r="FR510" s="310"/>
      <c r="FS510" s="310"/>
      <c r="FT510" s="310"/>
      <c r="FU510" s="310"/>
      <c r="FV510" s="310"/>
      <c r="FW510" s="310"/>
      <c r="FX510" s="310"/>
      <c r="FY510" s="310"/>
      <c r="FZ510" s="310"/>
      <c r="GA510" s="310"/>
      <c r="GB510" s="310"/>
      <c r="GC510" s="310"/>
      <c r="GD510" s="310"/>
      <c r="GE510" s="310"/>
      <c r="GF510" s="310"/>
      <c r="GG510" s="310"/>
      <c r="GH510" s="310"/>
      <c r="GI510" s="310"/>
      <c r="GJ510" s="310"/>
      <c r="GK510" s="310"/>
      <c r="GL510" s="310"/>
      <c r="GM510" s="310"/>
      <c r="GN510" s="310"/>
      <c r="GO510" s="310"/>
      <c r="GP510" s="310"/>
      <c r="GQ510" s="310"/>
      <c r="GR510" s="310"/>
      <c r="GS510" s="310"/>
      <c r="GT510" s="310"/>
      <c r="GU510" s="310"/>
      <c r="GV510" s="310"/>
      <c r="GW510" s="310"/>
    </row>
    <row r="511" spans="2:205" s="16" customFormat="1" ht="26.25" customHeight="1">
      <c r="B511" s="99" t="s">
        <v>52</v>
      </c>
      <c r="C511" s="26"/>
      <c r="D511" s="28">
        <v>16</v>
      </c>
      <c r="E511" s="28">
        <v>15</v>
      </c>
      <c r="F511" s="29"/>
      <c r="G511" s="29"/>
      <c r="H511" s="29"/>
      <c r="I511" s="29"/>
      <c r="J511" s="29"/>
      <c r="K511" s="45"/>
      <c r="L511" s="29"/>
      <c r="M511" s="29"/>
      <c r="N511" s="29"/>
      <c r="O511" s="29"/>
      <c r="P511" s="150"/>
      <c r="Q511" s="150"/>
      <c r="R511" s="29"/>
      <c r="S511" s="29"/>
      <c r="T511" s="310"/>
      <c r="U511" s="310"/>
      <c r="V511" s="310"/>
      <c r="W511" s="310"/>
      <c r="X511" s="310"/>
      <c r="Y511" s="310"/>
      <c r="Z511" s="310"/>
      <c r="AA511" s="310"/>
      <c r="AB511" s="310"/>
      <c r="AC511" s="310"/>
      <c r="AD511" s="310"/>
      <c r="AE511" s="310"/>
      <c r="AF511" s="310"/>
      <c r="AG511" s="310"/>
      <c r="AH511" s="310"/>
      <c r="AI511" s="310"/>
      <c r="AJ511" s="310"/>
      <c r="AK511" s="310"/>
      <c r="AL511" s="310"/>
      <c r="AM511" s="310"/>
      <c r="AN511" s="310"/>
      <c r="AO511" s="310"/>
      <c r="AP511" s="310"/>
      <c r="AQ511" s="310"/>
      <c r="AR511" s="310"/>
      <c r="AS511" s="310"/>
      <c r="AT511" s="310"/>
      <c r="AU511" s="310"/>
      <c r="AV511" s="310"/>
      <c r="AW511" s="310"/>
      <c r="AX511" s="310"/>
      <c r="AY511" s="310"/>
      <c r="AZ511" s="310"/>
      <c r="BA511" s="310"/>
      <c r="BB511" s="310"/>
      <c r="BC511" s="310"/>
      <c r="BD511" s="310"/>
      <c r="BE511" s="310"/>
      <c r="BF511" s="310"/>
      <c r="BG511" s="310"/>
      <c r="BH511" s="310"/>
      <c r="BI511" s="310"/>
      <c r="BJ511" s="310"/>
      <c r="BK511" s="310"/>
      <c r="BL511" s="310"/>
      <c r="BM511" s="310"/>
      <c r="BN511" s="310"/>
      <c r="BO511" s="310"/>
      <c r="BP511" s="310"/>
      <c r="BQ511" s="310"/>
      <c r="BR511" s="310"/>
      <c r="BS511" s="310"/>
      <c r="BT511" s="310"/>
      <c r="BU511" s="310"/>
      <c r="BV511" s="310"/>
      <c r="BW511" s="310"/>
      <c r="BX511" s="310"/>
      <c r="BY511" s="310"/>
      <c r="BZ511" s="310"/>
      <c r="CA511" s="310"/>
      <c r="CB511" s="310"/>
      <c r="CC511" s="310"/>
      <c r="CD511" s="310"/>
      <c r="CE511" s="310"/>
      <c r="CF511" s="310"/>
      <c r="CG511" s="310"/>
      <c r="CH511" s="310"/>
      <c r="CI511" s="310"/>
      <c r="CJ511" s="310"/>
      <c r="CK511" s="310"/>
      <c r="CL511" s="310"/>
      <c r="CM511" s="310"/>
      <c r="CN511" s="310"/>
      <c r="CO511" s="310"/>
      <c r="CP511" s="310"/>
      <c r="CQ511" s="310"/>
      <c r="CR511" s="310"/>
      <c r="CS511" s="310"/>
      <c r="CT511" s="310"/>
      <c r="CU511" s="310"/>
      <c r="CV511" s="310"/>
      <c r="CW511" s="310"/>
      <c r="CX511" s="310"/>
      <c r="CY511" s="310"/>
      <c r="CZ511" s="310"/>
      <c r="DA511" s="310"/>
      <c r="DB511" s="310"/>
      <c r="DC511" s="310"/>
      <c r="DD511" s="310"/>
      <c r="DE511" s="310"/>
      <c r="DF511" s="310"/>
      <c r="DG511" s="310"/>
      <c r="DH511" s="310"/>
      <c r="DI511" s="310"/>
      <c r="DJ511" s="310"/>
      <c r="DK511" s="310"/>
      <c r="DL511" s="310"/>
      <c r="DM511" s="310"/>
      <c r="DN511" s="310"/>
      <c r="DO511" s="310"/>
      <c r="DP511" s="310"/>
      <c r="DQ511" s="310"/>
      <c r="DR511" s="310"/>
      <c r="DS511" s="310"/>
      <c r="DT511" s="310"/>
      <c r="DU511" s="310"/>
      <c r="DV511" s="310"/>
      <c r="DW511" s="310"/>
      <c r="DX511" s="310"/>
      <c r="DY511" s="310"/>
      <c r="DZ511" s="310"/>
      <c r="EA511" s="310"/>
      <c r="EB511" s="310"/>
      <c r="EC511" s="310"/>
      <c r="ED511" s="310"/>
      <c r="EE511" s="310"/>
      <c r="EF511" s="310"/>
      <c r="EG511" s="310"/>
      <c r="EH511" s="310"/>
      <c r="EI511" s="310"/>
      <c r="EJ511" s="310"/>
      <c r="EK511" s="310"/>
      <c r="EL511" s="310"/>
      <c r="EM511" s="310"/>
      <c r="EN511" s="310"/>
      <c r="EO511" s="310"/>
      <c r="EP511" s="310"/>
      <c r="EQ511" s="310"/>
      <c r="ER511" s="310"/>
      <c r="ES511" s="310"/>
      <c r="ET511" s="310"/>
      <c r="EU511" s="310"/>
      <c r="EV511" s="310"/>
      <c r="EW511" s="310"/>
      <c r="EX511" s="310"/>
      <c r="EY511" s="310"/>
      <c r="EZ511" s="310"/>
      <c r="FA511" s="310"/>
      <c r="FB511" s="310"/>
      <c r="FC511" s="310"/>
      <c r="FD511" s="310"/>
      <c r="FE511" s="310"/>
      <c r="FF511" s="310"/>
      <c r="FG511" s="310"/>
      <c r="FH511" s="310"/>
      <c r="FI511" s="310"/>
      <c r="FJ511" s="310"/>
      <c r="FK511" s="310"/>
      <c r="FL511" s="310"/>
      <c r="FM511" s="310"/>
      <c r="FN511" s="310"/>
      <c r="FO511" s="310"/>
      <c r="FP511" s="310"/>
      <c r="FQ511" s="310"/>
      <c r="FR511" s="310"/>
      <c r="FS511" s="310"/>
      <c r="FT511" s="310"/>
      <c r="FU511" s="310"/>
      <c r="FV511" s="310"/>
      <c r="FW511" s="310"/>
      <c r="FX511" s="310"/>
      <c r="FY511" s="310"/>
      <c r="FZ511" s="310"/>
      <c r="GA511" s="310"/>
      <c r="GB511" s="310"/>
      <c r="GC511" s="310"/>
      <c r="GD511" s="310"/>
      <c r="GE511" s="310"/>
      <c r="GF511" s="310"/>
      <c r="GG511" s="310"/>
      <c r="GH511" s="310"/>
      <c r="GI511" s="310"/>
      <c r="GJ511" s="310"/>
      <c r="GK511" s="310"/>
      <c r="GL511" s="310"/>
      <c r="GM511" s="310"/>
      <c r="GN511" s="310"/>
      <c r="GO511" s="310"/>
      <c r="GP511" s="310"/>
      <c r="GQ511" s="310"/>
      <c r="GR511" s="310"/>
      <c r="GS511" s="310"/>
      <c r="GT511" s="310"/>
      <c r="GU511" s="310"/>
      <c r="GV511" s="310"/>
      <c r="GW511" s="310"/>
    </row>
    <row r="512" spans="2:19" s="35" customFormat="1" ht="63" customHeight="1">
      <c r="B512" s="97" t="s">
        <v>170</v>
      </c>
      <c r="C512" s="32">
        <v>200</v>
      </c>
      <c r="D512" s="32"/>
      <c r="E512" s="32"/>
      <c r="F512" s="32">
        <v>0.15</v>
      </c>
      <c r="G512" s="32">
        <v>0.08</v>
      </c>
      <c r="H512" s="33">
        <v>14.5</v>
      </c>
      <c r="I512" s="32">
        <v>108</v>
      </c>
      <c r="J512" s="32"/>
      <c r="K512" s="32">
        <f>SUM(K513:K516)</f>
        <v>10.71768</v>
      </c>
      <c r="L512" s="32">
        <v>24</v>
      </c>
      <c r="M512" s="32">
        <v>0.006</v>
      </c>
      <c r="N512" s="69">
        <v>0</v>
      </c>
      <c r="O512" s="32">
        <v>3.4</v>
      </c>
      <c r="P512" s="47">
        <v>14</v>
      </c>
      <c r="Q512" s="47">
        <v>8.9</v>
      </c>
      <c r="R512" s="32">
        <v>5.58</v>
      </c>
      <c r="S512" s="32">
        <v>0.14</v>
      </c>
    </row>
    <row r="513" spans="2:19" s="3" customFormat="1" ht="23.25" customHeight="1">
      <c r="B513" s="115" t="s">
        <v>54</v>
      </c>
      <c r="C513" s="32"/>
      <c r="D513" s="43">
        <v>30</v>
      </c>
      <c r="E513" s="43">
        <v>30</v>
      </c>
      <c r="F513" s="45"/>
      <c r="G513" s="45"/>
      <c r="H513" s="45"/>
      <c r="I513" s="45"/>
      <c r="J513" s="45">
        <v>296</v>
      </c>
      <c r="K513" s="45">
        <f>J513*D513/1000</f>
        <v>8.88</v>
      </c>
      <c r="L513" s="45"/>
      <c r="M513" s="45"/>
      <c r="N513" s="116"/>
      <c r="O513" s="45"/>
      <c r="P513" s="117"/>
      <c r="Q513" s="117"/>
      <c r="R513" s="45"/>
      <c r="S513" s="45"/>
    </row>
    <row r="514" spans="2:19" s="3" customFormat="1" ht="33" customHeight="1">
      <c r="B514" s="115" t="s">
        <v>63</v>
      </c>
      <c r="C514" s="32"/>
      <c r="D514" s="43">
        <v>183</v>
      </c>
      <c r="E514" s="43">
        <v>183</v>
      </c>
      <c r="F514" s="45"/>
      <c r="G514" s="45"/>
      <c r="H514" s="45"/>
      <c r="I514" s="45"/>
      <c r="J514" s="45"/>
      <c r="K514" s="45">
        <f aca="true" t="shared" si="20" ref="K514:K521">J514*D514/1000</f>
        <v>0</v>
      </c>
      <c r="L514" s="45"/>
      <c r="M514" s="45"/>
      <c r="N514" s="116"/>
      <c r="O514" s="45"/>
      <c r="P514" s="117"/>
      <c r="Q514" s="117"/>
      <c r="R514" s="45"/>
      <c r="S514" s="45"/>
    </row>
    <row r="515" spans="2:19" s="3" customFormat="1" ht="31.5" customHeight="1">
      <c r="B515" s="118" t="s">
        <v>71</v>
      </c>
      <c r="C515" s="32"/>
      <c r="D515" s="43">
        <v>18</v>
      </c>
      <c r="E515" s="126">
        <v>18</v>
      </c>
      <c r="F515" s="125"/>
      <c r="G515" s="45"/>
      <c r="H515" s="125"/>
      <c r="I515" s="45"/>
      <c r="J515" s="125">
        <v>90.2</v>
      </c>
      <c r="K515" s="45">
        <f t="shared" si="20"/>
        <v>1.6236000000000002</v>
      </c>
      <c r="L515" s="132"/>
      <c r="M515" s="45"/>
      <c r="N515" s="133"/>
      <c r="O515" s="45"/>
      <c r="P515" s="134"/>
      <c r="Q515" s="117"/>
      <c r="R515" s="125"/>
      <c r="S515" s="45"/>
    </row>
    <row r="516" spans="2:19" s="3" customFormat="1" ht="30.75" customHeight="1">
      <c r="B516" s="139" t="s">
        <v>121</v>
      </c>
      <c r="C516" s="54"/>
      <c r="D516" s="135">
        <v>0.06</v>
      </c>
      <c r="E516" s="140">
        <v>0.06</v>
      </c>
      <c r="F516" s="141"/>
      <c r="G516" s="141"/>
      <c r="H516" s="141"/>
      <c r="I516" s="141"/>
      <c r="J516" s="141">
        <v>3568</v>
      </c>
      <c r="K516" s="45">
        <f t="shared" si="20"/>
        <v>0.21408</v>
      </c>
      <c r="L516" s="113"/>
      <c r="M516" s="128"/>
      <c r="N516" s="130"/>
      <c r="O516" s="128"/>
      <c r="P516" s="114"/>
      <c r="Q516" s="131"/>
      <c r="R516" s="127"/>
      <c r="S516" s="128"/>
    </row>
    <row r="517" spans="2:205" s="12" customFormat="1" ht="39.75" customHeight="1">
      <c r="B517" s="108" t="s">
        <v>55</v>
      </c>
      <c r="C517" s="26">
        <v>200</v>
      </c>
      <c r="D517" s="26"/>
      <c r="E517" s="26"/>
      <c r="F517" s="27">
        <v>0.2</v>
      </c>
      <c r="G517" s="27">
        <v>0.2</v>
      </c>
      <c r="H517" s="27">
        <v>23.4</v>
      </c>
      <c r="I517" s="26">
        <v>92</v>
      </c>
      <c r="J517" s="26"/>
      <c r="K517" s="50">
        <f>SUM(K518:K521)</f>
        <v>6.55088</v>
      </c>
      <c r="L517" s="27">
        <v>1.6</v>
      </c>
      <c r="M517" s="27">
        <v>0.01</v>
      </c>
      <c r="N517" s="27">
        <v>0</v>
      </c>
      <c r="O517" s="27">
        <v>0.08</v>
      </c>
      <c r="P517" s="27">
        <v>6.79</v>
      </c>
      <c r="Q517" s="27">
        <v>0.91</v>
      </c>
      <c r="R517" s="27">
        <v>3.4</v>
      </c>
      <c r="S517" s="27">
        <v>0.91</v>
      </c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</row>
    <row r="518" spans="2:205" s="37" customFormat="1" ht="27.75" customHeight="1">
      <c r="B518" s="99" t="s">
        <v>122</v>
      </c>
      <c r="C518" s="29"/>
      <c r="D518" s="28">
        <v>50</v>
      </c>
      <c r="E518" s="28">
        <v>45</v>
      </c>
      <c r="F518" s="29"/>
      <c r="G518" s="29"/>
      <c r="H518" s="29"/>
      <c r="I518" s="29"/>
      <c r="J518" s="29">
        <v>110.5</v>
      </c>
      <c r="K518" s="45">
        <f t="shared" si="20"/>
        <v>5.525</v>
      </c>
      <c r="L518" s="29"/>
      <c r="M518" s="29"/>
      <c r="N518" s="29"/>
      <c r="O518" s="29"/>
      <c r="P518" s="29"/>
      <c r="Q518" s="29"/>
      <c r="R518" s="29"/>
      <c r="S518" s="29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</row>
    <row r="519" spans="2:205" s="37" customFormat="1" ht="19.5" customHeight="1">
      <c r="B519" s="99" t="s">
        <v>71</v>
      </c>
      <c r="C519" s="29"/>
      <c r="D519" s="28">
        <v>9</v>
      </c>
      <c r="E519" s="28">
        <v>9</v>
      </c>
      <c r="F519" s="29"/>
      <c r="G519" s="29"/>
      <c r="H519" s="29"/>
      <c r="I519" s="29"/>
      <c r="J519" s="29">
        <v>90.2</v>
      </c>
      <c r="K519" s="45">
        <f t="shared" si="20"/>
        <v>0.8118000000000001</v>
      </c>
      <c r="L519" s="29"/>
      <c r="M519" s="29"/>
      <c r="N519" s="29"/>
      <c r="O519" s="29"/>
      <c r="P519" s="29"/>
      <c r="Q519" s="29"/>
      <c r="R519" s="29"/>
      <c r="S519" s="29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</row>
    <row r="520" spans="2:205" s="37" customFormat="1" ht="27.75" customHeight="1">
      <c r="B520" s="99" t="s">
        <v>63</v>
      </c>
      <c r="C520" s="29"/>
      <c r="D520" s="28">
        <v>178</v>
      </c>
      <c r="E520" s="28">
        <v>178</v>
      </c>
      <c r="F520" s="29"/>
      <c r="G520" s="29"/>
      <c r="H520" s="29"/>
      <c r="I520" s="29"/>
      <c r="J520" s="29"/>
      <c r="K520" s="45">
        <f t="shared" si="20"/>
        <v>0</v>
      </c>
      <c r="L520" s="29"/>
      <c r="M520" s="29"/>
      <c r="N520" s="29"/>
      <c r="O520" s="29"/>
      <c r="P520" s="29"/>
      <c r="Q520" s="29"/>
      <c r="R520" s="29"/>
      <c r="S520" s="29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</row>
    <row r="521" spans="2:19" s="3" customFormat="1" ht="23.25" customHeight="1">
      <c r="B521" s="139" t="s">
        <v>121</v>
      </c>
      <c r="C521" s="54"/>
      <c r="D521" s="135">
        <v>0.06</v>
      </c>
      <c r="E521" s="140">
        <v>0.06</v>
      </c>
      <c r="F521" s="141"/>
      <c r="G521" s="141"/>
      <c r="H521" s="141"/>
      <c r="I521" s="141"/>
      <c r="J521" s="141">
        <v>3568</v>
      </c>
      <c r="K521" s="45">
        <f t="shared" si="20"/>
        <v>0.21408</v>
      </c>
      <c r="L521" s="113"/>
      <c r="M521" s="128"/>
      <c r="N521" s="130"/>
      <c r="O521" s="128"/>
      <c r="P521" s="114"/>
      <c r="Q521" s="131"/>
      <c r="R521" s="127"/>
      <c r="S521" s="128"/>
    </row>
    <row r="522" spans="2:19" s="35" customFormat="1" ht="42.75" customHeight="1">
      <c r="B522" s="87" t="s">
        <v>250</v>
      </c>
      <c r="C522" s="53">
        <v>40</v>
      </c>
      <c r="D522" s="53"/>
      <c r="E522" s="53"/>
      <c r="F522" s="54">
        <v>3.16</v>
      </c>
      <c r="G522" s="54">
        <v>0.4</v>
      </c>
      <c r="H522" s="54">
        <v>19.4</v>
      </c>
      <c r="I522" s="55">
        <v>95</v>
      </c>
      <c r="J522" s="55">
        <v>58</v>
      </c>
      <c r="K522" s="32">
        <f>J522*C522/1000</f>
        <v>2.32</v>
      </c>
      <c r="L522" s="42">
        <v>0</v>
      </c>
      <c r="M522" s="32">
        <v>0.05</v>
      </c>
      <c r="N522" s="78">
        <v>0</v>
      </c>
      <c r="O522" s="32">
        <v>0.5</v>
      </c>
      <c r="P522" s="74">
        <v>9.2</v>
      </c>
      <c r="Q522" s="47">
        <v>35.7</v>
      </c>
      <c r="R522" s="55">
        <v>13.2</v>
      </c>
      <c r="S522" s="32">
        <v>0.8</v>
      </c>
    </row>
    <row r="523" spans="2:19" s="44" customFormat="1" ht="26.25" customHeight="1">
      <c r="B523" s="88" t="s">
        <v>59</v>
      </c>
      <c r="C523" s="32">
        <v>20</v>
      </c>
      <c r="D523" s="43"/>
      <c r="E523" s="43"/>
      <c r="F523" s="32">
        <v>1.4</v>
      </c>
      <c r="G523" s="32">
        <v>0.24</v>
      </c>
      <c r="H523" s="32">
        <v>7.8</v>
      </c>
      <c r="I523" s="69">
        <v>40</v>
      </c>
      <c r="J523" s="32">
        <v>57</v>
      </c>
      <c r="K523" s="32">
        <f>J523*C523/1000</f>
        <v>1.14</v>
      </c>
      <c r="L523" s="42">
        <v>0</v>
      </c>
      <c r="M523" s="32">
        <v>0.04</v>
      </c>
      <c r="N523" s="78">
        <v>0</v>
      </c>
      <c r="O523" s="32">
        <v>0.28</v>
      </c>
      <c r="P523" s="74">
        <v>5.8</v>
      </c>
      <c r="Q523" s="47">
        <v>30</v>
      </c>
      <c r="R523" s="33">
        <v>9.4</v>
      </c>
      <c r="S523" s="32">
        <v>0.78</v>
      </c>
    </row>
    <row r="524" spans="1:20" s="5" customFormat="1" ht="41.25" customHeight="1">
      <c r="A524" s="501" t="s">
        <v>386</v>
      </c>
      <c r="B524" s="502"/>
      <c r="C524" s="503">
        <v>955</v>
      </c>
      <c r="D524" s="503"/>
      <c r="E524" s="504"/>
      <c r="F524" s="505">
        <f>SUM(F456+F468+F480+F506+F512+F522+F523)</f>
        <v>31.109999999999996</v>
      </c>
      <c r="G524" s="505">
        <f aca="true" t="shared" si="21" ref="G524:S524">SUM(G456+G468+G480+G506+G512+G522+G523)</f>
        <v>29.589999999999993</v>
      </c>
      <c r="H524" s="505">
        <f t="shared" si="21"/>
        <v>119.8</v>
      </c>
      <c r="I524" s="505">
        <f t="shared" si="21"/>
        <v>923</v>
      </c>
      <c r="J524" s="505">
        <f t="shared" si="21"/>
        <v>115</v>
      </c>
      <c r="K524" s="505">
        <f t="shared" si="21"/>
        <v>40.657140000000005</v>
      </c>
      <c r="L524" s="505">
        <f t="shared" si="21"/>
        <v>46.2</v>
      </c>
      <c r="M524" s="505">
        <f t="shared" si="21"/>
        <v>0.276</v>
      </c>
      <c r="N524" s="505">
        <f t="shared" si="21"/>
        <v>35.4</v>
      </c>
      <c r="O524" s="505">
        <f t="shared" si="21"/>
        <v>9.41</v>
      </c>
      <c r="P524" s="505">
        <f t="shared" si="21"/>
        <v>530.9</v>
      </c>
      <c r="Q524" s="505">
        <f t="shared" si="21"/>
        <v>444.59999999999997</v>
      </c>
      <c r="R524" s="505">
        <f t="shared" si="21"/>
        <v>129.98</v>
      </c>
      <c r="S524" s="505">
        <f t="shared" si="21"/>
        <v>6.89</v>
      </c>
      <c r="T524" s="506"/>
    </row>
    <row r="525" spans="1:20" s="8" customFormat="1" ht="33.75" customHeight="1">
      <c r="A525" s="507" t="s">
        <v>240</v>
      </c>
      <c r="B525" s="508"/>
      <c r="C525" s="509" t="s">
        <v>512</v>
      </c>
      <c r="D525" s="510"/>
      <c r="E525" s="510"/>
      <c r="F525" s="553">
        <f>SUM(F454+F524)</f>
        <v>56.239999999999995</v>
      </c>
      <c r="G525" s="553">
        <f aca="true" t="shared" si="22" ref="G525:S525">SUM(G454+G524)</f>
        <v>52.77999999999999</v>
      </c>
      <c r="H525" s="553">
        <f t="shared" si="22"/>
        <v>213.42000000000002</v>
      </c>
      <c r="I525" s="553">
        <f t="shared" si="22"/>
        <v>1605.6</v>
      </c>
      <c r="J525" s="553">
        <f t="shared" si="22"/>
        <v>230</v>
      </c>
      <c r="K525" s="553">
        <f t="shared" si="22"/>
        <v>42.95714</v>
      </c>
      <c r="L525" s="553">
        <f t="shared" si="22"/>
        <v>49.2</v>
      </c>
      <c r="M525" s="553">
        <f t="shared" si="22"/>
        <v>0.73</v>
      </c>
      <c r="N525" s="553">
        <f t="shared" si="22"/>
        <v>152.7</v>
      </c>
      <c r="O525" s="553">
        <f t="shared" si="22"/>
        <v>35.870000000000005</v>
      </c>
      <c r="P525" s="553">
        <f t="shared" si="22"/>
        <v>1005.1800000000001</v>
      </c>
      <c r="Q525" s="553">
        <f t="shared" si="22"/>
        <v>984.5999999999999</v>
      </c>
      <c r="R525" s="553">
        <f t="shared" si="22"/>
        <v>238.27999999999997</v>
      </c>
      <c r="S525" s="553">
        <f t="shared" si="22"/>
        <v>11.219999999999999</v>
      </c>
      <c r="T525" s="298"/>
    </row>
    <row r="526" spans="1:20" ht="36" customHeight="1">
      <c r="A526" s="281"/>
      <c r="B526" s="277"/>
      <c r="C526" s="278"/>
      <c r="D526" s="279"/>
      <c r="E526" s="279"/>
      <c r="F526" s="279"/>
      <c r="G526" s="279"/>
      <c r="H526" s="279"/>
      <c r="I526" s="280"/>
      <c r="J526" s="281"/>
      <c r="K526" s="281"/>
      <c r="L526" s="282" t="s">
        <v>81</v>
      </c>
      <c r="M526" s="283"/>
      <c r="N526" s="283"/>
      <c r="O526" s="283"/>
      <c r="P526" s="283"/>
      <c r="Q526" s="283"/>
      <c r="R526" s="283"/>
      <c r="S526" s="284"/>
      <c r="T526" s="253"/>
    </row>
    <row r="527" spans="1:20" ht="19.5" customHeight="1">
      <c r="A527" s="622" t="s">
        <v>235</v>
      </c>
      <c r="B527" s="624" t="s">
        <v>72</v>
      </c>
      <c r="C527" s="285"/>
      <c r="D527" s="286"/>
      <c r="E527" s="287"/>
      <c r="F527" s="626" t="s">
        <v>236</v>
      </c>
      <c r="G527" s="627"/>
      <c r="H527" s="628"/>
      <c r="I527" s="629" t="s">
        <v>78</v>
      </c>
      <c r="J527" s="288"/>
      <c r="K527" s="288"/>
      <c r="L527" s="619" t="s">
        <v>82</v>
      </c>
      <c r="M527" s="620"/>
      <c r="N527" s="620"/>
      <c r="O527" s="620"/>
      <c r="P527" s="620" t="s">
        <v>83</v>
      </c>
      <c r="Q527" s="620"/>
      <c r="R527" s="620"/>
      <c r="S527" s="621"/>
      <c r="T527" s="253"/>
    </row>
    <row r="528" spans="1:20" ht="42" customHeight="1">
      <c r="A528" s="623"/>
      <c r="B528" s="625"/>
      <c r="C528" s="289" t="s">
        <v>237</v>
      </c>
      <c r="D528" s="290" t="s">
        <v>73</v>
      </c>
      <c r="E528" s="290" t="s">
        <v>74</v>
      </c>
      <c r="F528" s="291" t="s">
        <v>75</v>
      </c>
      <c r="G528" s="291" t="s">
        <v>76</v>
      </c>
      <c r="H528" s="292" t="s">
        <v>77</v>
      </c>
      <c r="I528" s="630"/>
      <c r="J528" s="293" t="s">
        <v>79</v>
      </c>
      <c r="K528" s="294" t="s">
        <v>80</v>
      </c>
      <c r="L528" s="295" t="s">
        <v>84</v>
      </c>
      <c r="M528" s="295" t="s">
        <v>85</v>
      </c>
      <c r="N528" s="295" t="s">
        <v>86</v>
      </c>
      <c r="O528" s="295" t="s">
        <v>87</v>
      </c>
      <c r="P528" s="295" t="s">
        <v>88</v>
      </c>
      <c r="Q528" s="295" t="s">
        <v>89</v>
      </c>
      <c r="R528" s="295" t="s">
        <v>90</v>
      </c>
      <c r="S528" s="296" t="s">
        <v>91</v>
      </c>
      <c r="T528" s="254"/>
    </row>
    <row r="529" spans="1:20" ht="27.75" customHeight="1">
      <c r="A529" s="260" t="s">
        <v>252</v>
      </c>
      <c r="B529" s="258"/>
      <c r="C529" s="259"/>
      <c r="D529" s="260"/>
      <c r="E529" s="259"/>
      <c r="F529" s="261"/>
      <c r="G529" s="262"/>
      <c r="H529" s="262"/>
      <c r="I529" s="262"/>
      <c r="J529" s="269"/>
      <c r="K529" s="270"/>
      <c r="L529" s="271"/>
      <c r="M529" s="271"/>
      <c r="N529" s="271"/>
      <c r="O529" s="271"/>
      <c r="P529" s="271"/>
      <c r="Q529" s="271"/>
      <c r="R529" s="271"/>
      <c r="S529" s="272"/>
      <c r="T529" s="254"/>
    </row>
    <row r="530" spans="1:20" ht="27.75" customHeight="1">
      <c r="A530" s="263" t="s">
        <v>245</v>
      </c>
      <c r="B530" s="264"/>
      <c r="C530" s="265"/>
      <c r="D530" s="266"/>
      <c r="E530" s="263"/>
      <c r="F530" s="267"/>
      <c r="G530" s="268"/>
      <c r="H530" s="268"/>
      <c r="I530" s="268"/>
      <c r="J530" s="325"/>
      <c r="K530" s="326"/>
      <c r="L530" s="273"/>
      <c r="M530" s="273"/>
      <c r="N530" s="273"/>
      <c r="O530" s="273"/>
      <c r="P530" s="273"/>
      <c r="Q530" s="273"/>
      <c r="R530" s="273"/>
      <c r="S530" s="274"/>
      <c r="T530" s="254"/>
    </row>
    <row r="531" spans="1:20" s="8" customFormat="1" ht="19.5" customHeight="1">
      <c r="A531" s="276" t="s">
        <v>360</v>
      </c>
      <c r="B531" s="457"/>
      <c r="C531" s="276"/>
      <c r="D531" s="458"/>
      <c r="E531" s="459"/>
      <c r="F531" s="460"/>
      <c r="G531" s="460"/>
      <c r="H531" s="460"/>
      <c r="I531" s="460"/>
      <c r="J531" s="461"/>
      <c r="K531" s="461" t="e">
        <f>SUM(#REF!+#REF!+#REF!+#REF!+#REF!+#REF!)</f>
        <v>#REF!</v>
      </c>
      <c r="L531" s="461"/>
      <c r="M531" s="461"/>
      <c r="N531" s="461"/>
      <c r="O531" s="461"/>
      <c r="P531" s="461"/>
      <c r="Q531" s="461"/>
      <c r="R531" s="461"/>
      <c r="S531" s="461"/>
      <c r="T531" s="298"/>
    </row>
    <row r="532" spans="2:19" s="35" customFormat="1" ht="33" customHeight="1">
      <c r="B532" s="576" t="s">
        <v>284</v>
      </c>
      <c r="C532" s="26">
        <v>20</v>
      </c>
      <c r="D532" s="26"/>
      <c r="E532" s="26"/>
      <c r="F532" s="26">
        <v>4.64</v>
      </c>
      <c r="G532" s="26">
        <v>5.84</v>
      </c>
      <c r="H532" s="27">
        <v>0</v>
      </c>
      <c r="I532" s="26">
        <v>73</v>
      </c>
      <c r="J532" s="26"/>
      <c r="K532" s="27"/>
      <c r="L532" s="23">
        <v>0.14</v>
      </c>
      <c r="M532" s="31">
        <v>0.004</v>
      </c>
      <c r="N532" s="79">
        <v>58</v>
      </c>
      <c r="O532" s="26">
        <v>0.1</v>
      </c>
      <c r="P532" s="36">
        <v>176</v>
      </c>
      <c r="Q532" s="52">
        <v>100</v>
      </c>
      <c r="R532" s="26">
        <v>0.7</v>
      </c>
      <c r="S532" s="27">
        <v>0.2</v>
      </c>
    </row>
    <row r="533" spans="2:19" s="20" customFormat="1" ht="21" customHeight="1">
      <c r="B533" s="99" t="s">
        <v>38</v>
      </c>
      <c r="C533" s="28"/>
      <c r="D533" s="28">
        <v>22</v>
      </c>
      <c r="E533" s="28">
        <v>20</v>
      </c>
      <c r="F533" s="28"/>
      <c r="G533" s="28"/>
      <c r="H533" s="39"/>
      <c r="I533" s="28"/>
      <c r="J533" s="28"/>
      <c r="K533" s="39"/>
      <c r="L533" s="40"/>
      <c r="M533" s="577"/>
      <c r="N533" s="401"/>
      <c r="O533" s="28"/>
      <c r="P533" s="400"/>
      <c r="Q533" s="86"/>
      <c r="R533" s="28"/>
      <c r="S533" s="39"/>
    </row>
    <row r="534" spans="2:19" s="9" customFormat="1" ht="21" customHeight="1">
      <c r="B534" s="99" t="s">
        <v>450</v>
      </c>
      <c r="C534" s="26"/>
      <c r="D534" s="28">
        <v>21.2</v>
      </c>
      <c r="E534" s="28">
        <v>20</v>
      </c>
      <c r="F534" s="26"/>
      <c r="G534" s="26"/>
      <c r="H534" s="27"/>
      <c r="I534" s="26"/>
      <c r="J534" s="28"/>
      <c r="K534" s="39"/>
      <c r="L534" s="40"/>
      <c r="M534" s="577"/>
      <c r="N534" s="401"/>
      <c r="O534" s="28"/>
      <c r="P534" s="400"/>
      <c r="Q534" s="86"/>
      <c r="R534" s="28"/>
      <c r="S534" s="39"/>
    </row>
    <row r="535" spans="2:19" s="35" customFormat="1" ht="52.5" customHeight="1">
      <c r="B535" s="85" t="s">
        <v>451</v>
      </c>
      <c r="C535" s="26">
        <v>200</v>
      </c>
      <c r="D535" s="26"/>
      <c r="E535" s="26"/>
      <c r="F535" s="26">
        <v>10.9</v>
      </c>
      <c r="G535" s="27">
        <v>14.6</v>
      </c>
      <c r="H535" s="26">
        <v>9.5</v>
      </c>
      <c r="I535" s="26">
        <v>295</v>
      </c>
      <c r="J535" s="26"/>
      <c r="K535" s="27"/>
      <c r="L535" s="27">
        <v>0.5</v>
      </c>
      <c r="M535" s="26">
        <v>0.1</v>
      </c>
      <c r="N535" s="52">
        <v>291.6</v>
      </c>
      <c r="O535" s="26">
        <v>1.7</v>
      </c>
      <c r="P535" s="31">
        <v>99.8</v>
      </c>
      <c r="Q535" s="52">
        <v>224.8</v>
      </c>
      <c r="R535" s="31">
        <v>17.1</v>
      </c>
      <c r="S535" s="26">
        <v>2.5</v>
      </c>
    </row>
    <row r="536" spans="2:19" s="10" customFormat="1" ht="26.25" customHeight="1">
      <c r="B536" s="467" t="s">
        <v>104</v>
      </c>
      <c r="C536" s="486"/>
      <c r="D536" s="353">
        <v>110</v>
      </c>
      <c r="E536" s="469">
        <v>110</v>
      </c>
      <c r="F536" s="393"/>
      <c r="G536" s="470"/>
      <c r="H536" s="470"/>
      <c r="I536" s="470"/>
      <c r="J536" s="470"/>
      <c r="K536" s="470"/>
      <c r="L536" s="470"/>
      <c r="M536" s="470"/>
      <c r="N536" s="471"/>
      <c r="O536" s="470"/>
      <c r="P536" s="472"/>
      <c r="Q536" s="471"/>
      <c r="R536" s="470"/>
      <c r="S536" s="470"/>
    </row>
    <row r="537" spans="2:19" s="10" customFormat="1" ht="26.25" customHeight="1">
      <c r="B537" s="467" t="s">
        <v>98</v>
      </c>
      <c r="C537" s="486"/>
      <c r="D537" s="353">
        <v>42</v>
      </c>
      <c r="E537" s="469">
        <v>42</v>
      </c>
      <c r="F537" s="393"/>
      <c r="G537" s="470"/>
      <c r="H537" s="470"/>
      <c r="I537" s="470"/>
      <c r="J537" s="470"/>
      <c r="K537" s="470"/>
      <c r="L537" s="470"/>
      <c r="M537" s="470"/>
      <c r="N537" s="471"/>
      <c r="O537" s="470"/>
      <c r="P537" s="472"/>
      <c r="Q537" s="471"/>
      <c r="R537" s="470"/>
      <c r="S537" s="470"/>
    </row>
    <row r="538" spans="2:19" s="10" customFormat="1" ht="26.25" customHeight="1">
      <c r="B538" s="467" t="s">
        <v>401</v>
      </c>
      <c r="C538" s="486"/>
      <c r="D538" s="353">
        <v>19</v>
      </c>
      <c r="E538" s="469">
        <v>19</v>
      </c>
      <c r="F538" s="393"/>
      <c r="G538" s="470"/>
      <c r="H538" s="470"/>
      <c r="I538" s="470"/>
      <c r="J538" s="470"/>
      <c r="K538" s="470"/>
      <c r="L538" s="470"/>
      <c r="M538" s="470"/>
      <c r="N538" s="471"/>
      <c r="O538" s="470"/>
      <c r="P538" s="472"/>
      <c r="Q538" s="471"/>
      <c r="R538" s="470"/>
      <c r="S538" s="470"/>
    </row>
    <row r="539" spans="2:19" s="10" customFormat="1" ht="26.25" customHeight="1">
      <c r="B539" s="467" t="s">
        <v>402</v>
      </c>
      <c r="C539" s="486"/>
      <c r="D539" s="353">
        <v>5</v>
      </c>
      <c r="E539" s="469">
        <v>5</v>
      </c>
      <c r="F539" s="393"/>
      <c r="G539" s="470"/>
      <c r="H539" s="470"/>
      <c r="I539" s="470"/>
      <c r="J539" s="470"/>
      <c r="K539" s="470"/>
      <c r="L539" s="470"/>
      <c r="M539" s="470"/>
      <c r="N539" s="471"/>
      <c r="O539" s="470"/>
      <c r="P539" s="472"/>
      <c r="Q539" s="471"/>
      <c r="R539" s="470"/>
      <c r="S539" s="470"/>
    </row>
    <row r="540" spans="2:19" s="10" customFormat="1" ht="33.75" customHeight="1">
      <c r="B540" s="467" t="s">
        <v>101</v>
      </c>
      <c r="C540" s="486"/>
      <c r="D540" s="353">
        <v>23</v>
      </c>
      <c r="E540" s="469">
        <v>23</v>
      </c>
      <c r="F540" s="393"/>
      <c r="G540" s="470"/>
      <c r="H540" s="470"/>
      <c r="I540" s="470"/>
      <c r="J540" s="470"/>
      <c r="K540" s="470"/>
      <c r="L540" s="470"/>
      <c r="M540" s="470"/>
      <c r="N540" s="471"/>
      <c r="O540" s="470"/>
      <c r="P540" s="472"/>
      <c r="Q540" s="471"/>
      <c r="R540" s="470"/>
      <c r="S540" s="470"/>
    </row>
    <row r="541" spans="2:19" s="10" customFormat="1" ht="26.25" customHeight="1">
      <c r="B541" s="467" t="s">
        <v>107</v>
      </c>
      <c r="C541" s="486"/>
      <c r="D541" s="353">
        <v>37</v>
      </c>
      <c r="E541" s="469">
        <v>37</v>
      </c>
      <c r="F541" s="393"/>
      <c r="G541" s="470"/>
      <c r="H541" s="470"/>
      <c r="I541" s="470"/>
      <c r="J541" s="470"/>
      <c r="K541" s="470"/>
      <c r="L541" s="470"/>
      <c r="M541" s="470"/>
      <c r="N541" s="471"/>
      <c r="O541" s="470"/>
      <c r="P541" s="472"/>
      <c r="Q541" s="471"/>
      <c r="R541" s="470"/>
      <c r="S541" s="470"/>
    </row>
    <row r="542" spans="2:19" s="10" customFormat="1" ht="26.25" customHeight="1">
      <c r="B542" s="467" t="s">
        <v>66</v>
      </c>
      <c r="C542" s="486"/>
      <c r="D542" s="353">
        <v>3</v>
      </c>
      <c r="E542" s="469">
        <v>3</v>
      </c>
      <c r="F542" s="393"/>
      <c r="G542" s="470"/>
      <c r="H542" s="470"/>
      <c r="I542" s="470"/>
      <c r="J542" s="470"/>
      <c r="K542" s="470"/>
      <c r="L542" s="470"/>
      <c r="M542" s="470"/>
      <c r="N542" s="471"/>
      <c r="O542" s="470"/>
      <c r="P542" s="472"/>
      <c r="Q542" s="471"/>
      <c r="R542" s="470"/>
      <c r="S542" s="470"/>
    </row>
    <row r="543" spans="2:19" s="578" customFormat="1" ht="26.25" customHeight="1">
      <c r="B543" s="579" t="s">
        <v>452</v>
      </c>
      <c r="C543" s="580"/>
      <c r="D543" s="581"/>
      <c r="E543" s="582">
        <v>145</v>
      </c>
      <c r="F543" s="583"/>
      <c r="G543" s="584"/>
      <c r="H543" s="584"/>
      <c r="I543" s="584"/>
      <c r="J543" s="584"/>
      <c r="K543" s="584"/>
      <c r="L543" s="584"/>
      <c r="M543" s="584"/>
      <c r="N543" s="585"/>
      <c r="O543" s="584"/>
      <c r="P543" s="586"/>
      <c r="Q543" s="585"/>
      <c r="R543" s="584"/>
      <c r="S543" s="584"/>
    </row>
    <row r="544" spans="2:19" s="10" customFormat="1" ht="26.25" customHeight="1">
      <c r="B544" s="467" t="s">
        <v>67</v>
      </c>
      <c r="C544" s="486"/>
      <c r="D544" s="353">
        <v>5</v>
      </c>
      <c r="E544" s="469">
        <v>5</v>
      </c>
      <c r="F544" s="393"/>
      <c r="G544" s="470"/>
      <c r="H544" s="470"/>
      <c r="I544" s="470"/>
      <c r="J544" s="470"/>
      <c r="K544" s="470"/>
      <c r="L544" s="470"/>
      <c r="M544" s="470"/>
      <c r="N544" s="471"/>
      <c r="O544" s="470"/>
      <c r="P544" s="472"/>
      <c r="Q544" s="471"/>
      <c r="R544" s="470"/>
      <c r="S544" s="470"/>
    </row>
    <row r="545" spans="2:19" s="10" customFormat="1" ht="26.25" customHeight="1">
      <c r="B545" s="467" t="s">
        <v>15</v>
      </c>
      <c r="C545" s="486"/>
      <c r="D545" s="353">
        <v>0.6</v>
      </c>
      <c r="E545" s="469">
        <v>0.6</v>
      </c>
      <c r="F545" s="393"/>
      <c r="G545" s="470"/>
      <c r="H545" s="470"/>
      <c r="I545" s="470"/>
      <c r="J545" s="470"/>
      <c r="K545" s="470"/>
      <c r="L545" s="470"/>
      <c r="M545" s="470"/>
      <c r="N545" s="471"/>
      <c r="O545" s="470"/>
      <c r="P545" s="472"/>
      <c r="Q545" s="471"/>
      <c r="R545" s="470"/>
      <c r="S545" s="470"/>
    </row>
    <row r="546" spans="2:19" s="8" customFormat="1" ht="26.25" customHeight="1">
      <c r="B546" s="587" t="s">
        <v>453</v>
      </c>
      <c r="C546" s="561"/>
      <c r="D546" s="327"/>
      <c r="E546" s="482">
        <v>50</v>
      </c>
      <c r="F546" s="391"/>
      <c r="G546" s="483"/>
      <c r="H546" s="483"/>
      <c r="I546" s="483"/>
      <c r="J546" s="483"/>
      <c r="K546" s="483"/>
      <c r="L546" s="483"/>
      <c r="M546" s="483"/>
      <c r="N546" s="484"/>
      <c r="O546" s="483"/>
      <c r="P546" s="485"/>
      <c r="Q546" s="484"/>
      <c r="R546" s="483"/>
      <c r="S546" s="483"/>
    </row>
    <row r="547" spans="2:19" s="10" customFormat="1" ht="26.25" customHeight="1">
      <c r="B547" s="467" t="s">
        <v>454</v>
      </c>
      <c r="C547" s="486"/>
      <c r="D547" s="353">
        <v>53</v>
      </c>
      <c r="E547" s="469">
        <v>50</v>
      </c>
      <c r="F547" s="393"/>
      <c r="G547" s="470"/>
      <c r="H547" s="470"/>
      <c r="I547" s="470"/>
      <c r="J547" s="470"/>
      <c r="K547" s="470"/>
      <c r="L547" s="470"/>
      <c r="M547" s="470"/>
      <c r="N547" s="471"/>
      <c r="O547" s="470"/>
      <c r="P547" s="472"/>
      <c r="Q547" s="471"/>
      <c r="R547" s="470"/>
      <c r="S547" s="470"/>
    </row>
    <row r="548" spans="2:19" s="10" customFormat="1" ht="26.25" customHeight="1">
      <c r="B548" s="467" t="s">
        <v>133</v>
      </c>
      <c r="C548" s="486"/>
      <c r="D548" s="353">
        <v>51</v>
      </c>
      <c r="E548" s="469">
        <v>50</v>
      </c>
      <c r="F548" s="393"/>
      <c r="G548" s="470"/>
      <c r="H548" s="470"/>
      <c r="I548" s="470"/>
      <c r="J548" s="470"/>
      <c r="K548" s="470"/>
      <c r="L548" s="470"/>
      <c r="M548" s="470"/>
      <c r="N548" s="471"/>
      <c r="O548" s="470"/>
      <c r="P548" s="472"/>
      <c r="Q548" s="471"/>
      <c r="R548" s="470"/>
      <c r="S548" s="470"/>
    </row>
    <row r="549" spans="2:19" s="10" customFormat="1" ht="31.5" customHeight="1">
      <c r="B549" s="467" t="s">
        <v>455</v>
      </c>
      <c r="C549" s="486"/>
      <c r="D549" s="353">
        <v>90</v>
      </c>
      <c r="E549" s="469">
        <v>50</v>
      </c>
      <c r="F549" s="393"/>
      <c r="G549" s="470"/>
      <c r="H549" s="470"/>
      <c r="I549" s="470"/>
      <c r="J549" s="470"/>
      <c r="K549" s="470"/>
      <c r="L549" s="470"/>
      <c r="M549" s="470"/>
      <c r="N549" s="471"/>
      <c r="O549" s="470"/>
      <c r="P549" s="472"/>
      <c r="Q549" s="471"/>
      <c r="R549" s="470"/>
      <c r="S549" s="470"/>
    </row>
    <row r="550" spans="2:19" s="9" customFormat="1" ht="57" customHeight="1">
      <c r="B550" s="108" t="s">
        <v>368</v>
      </c>
      <c r="C550" s="26">
        <v>125</v>
      </c>
      <c r="D550" s="26"/>
      <c r="E550" s="26"/>
      <c r="F550" s="26">
        <v>6.2</v>
      </c>
      <c r="G550" s="27">
        <v>3.1</v>
      </c>
      <c r="H550" s="26">
        <v>9.2</v>
      </c>
      <c r="I550" s="26">
        <v>85</v>
      </c>
      <c r="J550" s="26"/>
      <c r="K550" s="27"/>
      <c r="L550" s="27">
        <v>0.9</v>
      </c>
      <c r="M550" s="26">
        <v>0.1</v>
      </c>
      <c r="N550" s="27">
        <v>27</v>
      </c>
      <c r="O550" s="26">
        <v>0</v>
      </c>
      <c r="P550" s="52">
        <v>165</v>
      </c>
      <c r="Q550" s="52">
        <v>130</v>
      </c>
      <c r="R550" s="27">
        <v>20.4</v>
      </c>
      <c r="S550" s="26">
        <v>0.1</v>
      </c>
    </row>
    <row r="551" spans="2:19" s="10" customFormat="1" ht="52.5" customHeight="1">
      <c r="B551" s="467" t="s">
        <v>369</v>
      </c>
      <c r="C551" s="486"/>
      <c r="D551" s="353">
        <v>125</v>
      </c>
      <c r="E551" s="469">
        <v>125</v>
      </c>
      <c r="F551" s="393"/>
      <c r="G551" s="470"/>
      <c r="H551" s="470"/>
      <c r="I551" s="470"/>
      <c r="J551" s="470"/>
      <c r="K551" s="470"/>
      <c r="L551" s="470"/>
      <c r="M551" s="470"/>
      <c r="N551" s="470"/>
      <c r="O551" s="470"/>
      <c r="P551" s="470"/>
      <c r="Q551" s="470"/>
      <c r="R551" s="470"/>
      <c r="S551" s="470"/>
    </row>
    <row r="552" spans="2:19" s="35" customFormat="1" ht="57" customHeight="1">
      <c r="B552" s="107" t="s">
        <v>370</v>
      </c>
      <c r="C552" s="32">
        <v>100</v>
      </c>
      <c r="D552" s="32"/>
      <c r="E552" s="32"/>
      <c r="F552" s="33">
        <v>5</v>
      </c>
      <c r="G552" s="33">
        <v>2.5</v>
      </c>
      <c r="H552" s="33">
        <v>8.5</v>
      </c>
      <c r="I552" s="32">
        <v>87</v>
      </c>
      <c r="J552" s="32"/>
      <c r="K552" s="32"/>
      <c r="L552" s="33">
        <v>0.6</v>
      </c>
      <c r="M552" s="33">
        <v>0.03</v>
      </c>
      <c r="N552" s="33">
        <v>22</v>
      </c>
      <c r="O552" s="33">
        <v>0</v>
      </c>
      <c r="P552" s="32">
        <v>119</v>
      </c>
      <c r="Q552" s="32">
        <v>91</v>
      </c>
      <c r="R552" s="32">
        <v>14</v>
      </c>
      <c r="S552" s="32">
        <v>0.1</v>
      </c>
    </row>
    <row r="553" spans="2:19" ht="36.75" customHeight="1">
      <c r="B553" s="360" t="s">
        <v>371</v>
      </c>
      <c r="C553" s="329"/>
      <c r="D553" s="332">
        <v>104</v>
      </c>
      <c r="E553" s="332">
        <v>100</v>
      </c>
      <c r="F553" s="334"/>
      <c r="G553" s="334"/>
      <c r="H553" s="334"/>
      <c r="I553" s="334"/>
      <c r="J553" s="332"/>
      <c r="K553" s="332"/>
      <c r="L553" s="334"/>
      <c r="M553" s="334"/>
      <c r="N553" s="334"/>
      <c r="O553" s="334"/>
      <c r="P553" s="334"/>
      <c r="Q553" s="334"/>
      <c r="R553" s="334"/>
      <c r="S553" s="334"/>
    </row>
    <row r="554" spans="2:19" s="35" customFormat="1" ht="37.5" customHeight="1">
      <c r="B554" s="107" t="s">
        <v>372</v>
      </c>
      <c r="C554" s="32">
        <v>100</v>
      </c>
      <c r="D554" s="32"/>
      <c r="E554" s="32"/>
      <c r="F554" s="33">
        <v>5</v>
      </c>
      <c r="G554" s="33">
        <v>2.5</v>
      </c>
      <c r="H554" s="33">
        <v>3.5</v>
      </c>
      <c r="I554" s="32">
        <v>68</v>
      </c>
      <c r="J554" s="32"/>
      <c r="K554" s="32"/>
      <c r="L554" s="33">
        <v>0.6</v>
      </c>
      <c r="M554" s="33">
        <v>0.04</v>
      </c>
      <c r="N554" s="33">
        <v>22</v>
      </c>
      <c r="O554" s="33">
        <v>0</v>
      </c>
      <c r="P554" s="32">
        <v>122</v>
      </c>
      <c r="Q554" s="32">
        <v>96</v>
      </c>
      <c r="R554" s="32">
        <v>15</v>
      </c>
      <c r="S554" s="32">
        <v>0.1</v>
      </c>
    </row>
    <row r="555" spans="2:19" ht="29.25" customHeight="1">
      <c r="B555" s="360" t="s">
        <v>456</v>
      </c>
      <c r="C555" s="329"/>
      <c r="D555" s="332">
        <v>104</v>
      </c>
      <c r="E555" s="332">
        <v>100</v>
      </c>
      <c r="F555" s="334"/>
      <c r="G555" s="334"/>
      <c r="H555" s="334"/>
      <c r="I555" s="334"/>
      <c r="J555" s="332"/>
      <c r="K555" s="332"/>
      <c r="L555" s="334"/>
      <c r="M555" s="334"/>
      <c r="N555" s="334"/>
      <c r="O555" s="334"/>
      <c r="P555" s="334"/>
      <c r="Q555" s="334"/>
      <c r="R555" s="334"/>
      <c r="S555" s="334"/>
    </row>
    <row r="556" spans="2:19" s="35" customFormat="1" ht="30.75" customHeight="1">
      <c r="B556" s="87" t="s">
        <v>405</v>
      </c>
      <c r="C556" s="32">
        <v>200</v>
      </c>
      <c r="D556" s="32"/>
      <c r="E556" s="32"/>
      <c r="F556" s="32">
        <v>4.07</v>
      </c>
      <c r="G556" s="32">
        <v>3.5</v>
      </c>
      <c r="H556" s="32">
        <v>17.57</v>
      </c>
      <c r="I556" s="32">
        <v>119</v>
      </c>
      <c r="J556" s="32"/>
      <c r="K556" s="32"/>
      <c r="L556" s="34">
        <v>1.6</v>
      </c>
      <c r="M556" s="32">
        <v>0.05</v>
      </c>
      <c r="N556" s="78">
        <v>18</v>
      </c>
      <c r="O556" s="32">
        <v>0.01</v>
      </c>
      <c r="P556" s="74">
        <v>152.2</v>
      </c>
      <c r="Q556" s="69">
        <v>125</v>
      </c>
      <c r="R556" s="32">
        <v>21.34</v>
      </c>
      <c r="S556" s="32">
        <v>0.5</v>
      </c>
    </row>
    <row r="557" spans="2:19" ht="29.25" customHeight="1">
      <c r="B557" s="348" t="s">
        <v>406</v>
      </c>
      <c r="C557" s="329"/>
      <c r="D557" s="332">
        <v>7</v>
      </c>
      <c r="E557" s="332">
        <v>7</v>
      </c>
      <c r="F557" s="334"/>
      <c r="G557" s="334"/>
      <c r="H557" s="334"/>
      <c r="I557" s="334"/>
      <c r="J557" s="334"/>
      <c r="K557" s="334"/>
      <c r="L557" s="320"/>
      <c r="M557" s="334"/>
      <c r="N557" s="543"/>
      <c r="O557" s="334"/>
      <c r="P557" s="544"/>
      <c r="Q557" s="490"/>
      <c r="R557" s="334"/>
      <c r="S557" s="334"/>
    </row>
    <row r="558" spans="2:19" ht="29.25" customHeight="1">
      <c r="B558" s="348" t="s">
        <v>71</v>
      </c>
      <c r="C558" s="329"/>
      <c r="D558" s="332">
        <v>3</v>
      </c>
      <c r="E558" s="332">
        <v>3</v>
      </c>
      <c r="F558" s="334"/>
      <c r="G558" s="334"/>
      <c r="H558" s="334"/>
      <c r="I558" s="334"/>
      <c r="J558" s="334"/>
      <c r="K558" s="334"/>
      <c r="L558" s="334"/>
      <c r="M558" s="334"/>
      <c r="N558" s="361"/>
      <c r="O558" s="334"/>
      <c r="P558" s="349"/>
      <c r="Q558" s="490"/>
      <c r="R558" s="334"/>
      <c r="S558" s="334"/>
    </row>
    <row r="559" spans="2:19" ht="29.25" customHeight="1">
      <c r="B559" s="348" t="s">
        <v>98</v>
      </c>
      <c r="C559" s="329"/>
      <c r="D559" s="332">
        <v>100</v>
      </c>
      <c r="E559" s="332">
        <v>100</v>
      </c>
      <c r="F559" s="334"/>
      <c r="G559" s="334"/>
      <c r="H559" s="334"/>
      <c r="I559" s="334"/>
      <c r="J559" s="334"/>
      <c r="K559" s="334"/>
      <c r="L559" s="334"/>
      <c r="M559" s="334"/>
      <c r="N559" s="361"/>
      <c r="O559" s="334"/>
      <c r="P559" s="349"/>
      <c r="Q559" s="490"/>
      <c r="R559" s="334"/>
      <c r="S559" s="334"/>
    </row>
    <row r="560" spans="2:19" ht="29.25" customHeight="1">
      <c r="B560" s="350" t="s">
        <v>63</v>
      </c>
      <c r="C560" s="329"/>
      <c r="D560" s="332">
        <v>100</v>
      </c>
      <c r="E560" s="332">
        <v>100</v>
      </c>
      <c r="F560" s="334"/>
      <c r="G560" s="334"/>
      <c r="H560" s="334"/>
      <c r="I560" s="334"/>
      <c r="J560" s="334"/>
      <c r="K560" s="334"/>
      <c r="L560" s="334"/>
      <c r="M560" s="334"/>
      <c r="N560" s="361"/>
      <c r="O560" s="334"/>
      <c r="P560" s="349"/>
      <c r="Q560" s="490"/>
      <c r="R560" s="334"/>
      <c r="S560" s="334"/>
    </row>
    <row r="561" spans="2:19" ht="29.25" customHeight="1">
      <c r="B561" s="348" t="s">
        <v>99</v>
      </c>
      <c r="C561" s="329"/>
      <c r="D561" s="332">
        <v>46</v>
      </c>
      <c r="E561" s="332">
        <v>46</v>
      </c>
      <c r="F561" s="334"/>
      <c r="G561" s="334"/>
      <c r="H561" s="334"/>
      <c r="I561" s="334"/>
      <c r="J561" s="334"/>
      <c r="K561" s="334"/>
      <c r="L561" s="334"/>
      <c r="M561" s="334"/>
      <c r="N561" s="361"/>
      <c r="O561" s="334"/>
      <c r="P561" s="349"/>
      <c r="Q561" s="490"/>
      <c r="R561" s="334"/>
      <c r="S561" s="334"/>
    </row>
    <row r="562" spans="2:19" ht="29.25" customHeight="1">
      <c r="B562" s="348" t="s">
        <v>100</v>
      </c>
      <c r="C562" s="329"/>
      <c r="D562" s="332">
        <v>12</v>
      </c>
      <c r="E562" s="332">
        <v>12</v>
      </c>
      <c r="F562" s="334"/>
      <c r="G562" s="334"/>
      <c r="H562" s="334"/>
      <c r="I562" s="334"/>
      <c r="J562" s="334"/>
      <c r="K562" s="334"/>
      <c r="L562" s="334"/>
      <c r="M562" s="334"/>
      <c r="N562" s="361"/>
      <c r="O562" s="334"/>
      <c r="P562" s="349"/>
      <c r="Q562" s="490"/>
      <c r="R562" s="334"/>
      <c r="S562" s="334"/>
    </row>
    <row r="563" spans="2:19" ht="29.25" customHeight="1">
      <c r="B563" s="360" t="s">
        <v>101</v>
      </c>
      <c r="C563" s="329"/>
      <c r="D563" s="332">
        <v>54</v>
      </c>
      <c r="E563" s="332">
        <v>54</v>
      </c>
      <c r="F563" s="334"/>
      <c r="G563" s="334"/>
      <c r="H563" s="334"/>
      <c r="I563" s="334"/>
      <c r="J563" s="334"/>
      <c r="K563" s="334"/>
      <c r="L563" s="334"/>
      <c r="M563" s="334"/>
      <c r="N563" s="361"/>
      <c r="O563" s="334"/>
      <c r="P563" s="349"/>
      <c r="Q563" s="490"/>
      <c r="R563" s="334"/>
      <c r="S563" s="334"/>
    </row>
    <row r="564" spans="1:19" ht="45" customHeight="1">
      <c r="A564" s="450"/>
      <c r="B564" s="394" t="s">
        <v>107</v>
      </c>
      <c r="C564" s="329"/>
      <c r="D564" s="332">
        <v>88</v>
      </c>
      <c r="E564" s="332">
        <v>88</v>
      </c>
      <c r="F564" s="334"/>
      <c r="G564" s="334"/>
      <c r="H564" s="334"/>
      <c r="I564" s="334"/>
      <c r="J564" s="334"/>
      <c r="K564" s="334"/>
      <c r="L564" s="334"/>
      <c r="M564" s="334"/>
      <c r="N564" s="361"/>
      <c r="O564" s="334"/>
      <c r="P564" s="349"/>
      <c r="Q564" s="490"/>
      <c r="R564" s="334"/>
      <c r="S564" s="334"/>
    </row>
    <row r="565" spans="2:19" s="35" customFormat="1" ht="31.5">
      <c r="B565" s="87" t="s">
        <v>250</v>
      </c>
      <c r="C565" s="53">
        <v>40</v>
      </c>
      <c r="D565" s="53"/>
      <c r="E565" s="53"/>
      <c r="F565" s="54">
        <v>3.16</v>
      </c>
      <c r="G565" s="54">
        <v>0.4</v>
      </c>
      <c r="H565" s="54">
        <v>19.4</v>
      </c>
      <c r="I565" s="55">
        <v>95</v>
      </c>
      <c r="J565" s="55">
        <v>58</v>
      </c>
      <c r="K565" s="32">
        <f>J565*C565/1000</f>
        <v>2.32</v>
      </c>
      <c r="L565" s="42">
        <v>0</v>
      </c>
      <c r="M565" s="32">
        <v>0.05</v>
      </c>
      <c r="N565" s="78">
        <v>0</v>
      </c>
      <c r="O565" s="32">
        <v>0.5</v>
      </c>
      <c r="P565" s="74">
        <v>9.2</v>
      </c>
      <c r="Q565" s="47">
        <v>35.7</v>
      </c>
      <c r="R565" s="55">
        <v>13.2</v>
      </c>
      <c r="S565" s="32">
        <v>0.8</v>
      </c>
    </row>
    <row r="566" spans="1:20" s="9" customFormat="1" ht="51" customHeight="1">
      <c r="A566" s="491" t="s">
        <v>374</v>
      </c>
      <c r="B566" s="492"/>
      <c r="C566" s="493" t="s">
        <v>476</v>
      </c>
      <c r="D566" s="492"/>
      <c r="E566" s="494"/>
      <c r="F566" s="563">
        <f>SUM(F532+F535+F550+F556+F565)</f>
        <v>28.97</v>
      </c>
      <c r="G566" s="563">
        <f aca="true" t="shared" si="23" ref="G566:S566">SUM(G532+G535+G550+G556+G565)</f>
        <v>27.439999999999998</v>
      </c>
      <c r="H566" s="563">
        <f t="shared" si="23"/>
        <v>55.669999999999995</v>
      </c>
      <c r="I566" s="563">
        <f t="shared" si="23"/>
        <v>667</v>
      </c>
      <c r="J566" s="563">
        <f t="shared" si="23"/>
        <v>58</v>
      </c>
      <c r="K566" s="563">
        <f t="shared" si="23"/>
        <v>2.32</v>
      </c>
      <c r="L566" s="563">
        <f t="shared" si="23"/>
        <v>3.14</v>
      </c>
      <c r="M566" s="563">
        <f t="shared" si="23"/>
        <v>0.304</v>
      </c>
      <c r="N566" s="563">
        <f t="shared" si="23"/>
        <v>394.6</v>
      </c>
      <c r="O566" s="563">
        <f t="shared" si="23"/>
        <v>2.31</v>
      </c>
      <c r="P566" s="563">
        <f t="shared" si="23"/>
        <v>602.2</v>
      </c>
      <c r="Q566" s="563">
        <f t="shared" si="23"/>
        <v>615.5</v>
      </c>
      <c r="R566" s="563">
        <f t="shared" si="23"/>
        <v>72.74000000000001</v>
      </c>
      <c r="S566" s="563">
        <f t="shared" si="23"/>
        <v>4.1000000000000005</v>
      </c>
      <c r="T566" s="496"/>
    </row>
    <row r="567" spans="1:19" s="35" customFormat="1" ht="36.75" customHeight="1">
      <c r="A567" s="255" t="s">
        <v>377</v>
      </c>
      <c r="B567" s="275"/>
      <c r="C567" s="256"/>
      <c r="D567" s="256"/>
      <c r="E567" s="257"/>
      <c r="F567" s="71"/>
      <c r="G567" s="71"/>
      <c r="H567" s="71"/>
      <c r="I567" s="96"/>
      <c r="J567" s="71"/>
      <c r="K567" s="71"/>
      <c r="L567" s="71"/>
      <c r="M567" s="71"/>
      <c r="N567" s="71"/>
      <c r="O567" s="71"/>
      <c r="P567" s="96"/>
      <c r="Q567" s="71"/>
      <c r="R567" s="71"/>
      <c r="S567" s="71"/>
    </row>
    <row r="568" spans="2:205" s="17" customFormat="1" ht="31.5">
      <c r="B568" s="108" t="s">
        <v>22</v>
      </c>
      <c r="C568" s="26">
        <v>100</v>
      </c>
      <c r="D568" s="26"/>
      <c r="E568" s="26"/>
      <c r="F568" s="26">
        <v>5.2</v>
      </c>
      <c r="G568" s="26">
        <v>9.3</v>
      </c>
      <c r="H568" s="26">
        <v>7.3</v>
      </c>
      <c r="I568" s="26">
        <v>133</v>
      </c>
      <c r="J568" s="26"/>
      <c r="K568" s="27">
        <f>SUM(K569:K575)</f>
        <v>15.991370000000003</v>
      </c>
      <c r="L568" s="26">
        <v>7.8</v>
      </c>
      <c r="M568" s="26">
        <v>0.02</v>
      </c>
      <c r="N568" s="52">
        <v>53.3</v>
      </c>
      <c r="O568" s="26">
        <v>2.7</v>
      </c>
      <c r="P568" s="31">
        <v>167</v>
      </c>
      <c r="Q568" s="52">
        <v>112</v>
      </c>
      <c r="R568" s="26">
        <v>24.2</v>
      </c>
      <c r="S568" s="26">
        <v>1.3</v>
      </c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</row>
    <row r="569" spans="2:205" s="37" customFormat="1" ht="19.5" customHeight="1">
      <c r="B569" s="99" t="s">
        <v>7</v>
      </c>
      <c r="C569" s="26"/>
      <c r="D569" s="28">
        <v>103</v>
      </c>
      <c r="E569" s="28">
        <v>82</v>
      </c>
      <c r="F569" s="29"/>
      <c r="G569" s="29"/>
      <c r="H569" s="29"/>
      <c r="I569" s="29"/>
      <c r="J569" s="29"/>
      <c r="K569" s="29"/>
      <c r="L569" s="29"/>
      <c r="M569" s="29"/>
      <c r="N569" s="86"/>
      <c r="O569" s="29"/>
      <c r="P569" s="150"/>
      <c r="Q569" s="150"/>
      <c r="R569" s="29"/>
      <c r="S569" s="29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</row>
    <row r="570" spans="2:205" s="37" customFormat="1" ht="19.5" customHeight="1">
      <c r="B570" s="99" t="s">
        <v>117</v>
      </c>
      <c r="C570" s="26"/>
      <c r="D570" s="28">
        <v>109</v>
      </c>
      <c r="E570" s="28">
        <v>82</v>
      </c>
      <c r="F570" s="29"/>
      <c r="G570" s="29"/>
      <c r="H570" s="29"/>
      <c r="I570" s="29"/>
      <c r="J570" s="28">
        <v>40</v>
      </c>
      <c r="K570" s="39">
        <f aca="true" t="shared" si="24" ref="K570:K575">J570*D570/1000</f>
        <v>4.36</v>
      </c>
      <c r="L570" s="29"/>
      <c r="M570" s="29"/>
      <c r="N570" s="86"/>
      <c r="O570" s="29"/>
      <c r="P570" s="150"/>
      <c r="Q570" s="150"/>
      <c r="R570" s="29"/>
      <c r="S570" s="29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</row>
    <row r="571" spans="2:205" s="37" customFormat="1" ht="19.5" customHeight="1">
      <c r="B571" s="99" t="s">
        <v>17</v>
      </c>
      <c r="C571" s="26"/>
      <c r="D571" s="28">
        <v>16.6</v>
      </c>
      <c r="E571" s="28">
        <v>15</v>
      </c>
      <c r="F571" s="29"/>
      <c r="G571" s="29"/>
      <c r="H571" s="29"/>
      <c r="I571" s="29"/>
      <c r="J571" s="28">
        <v>637.2</v>
      </c>
      <c r="K571" s="39">
        <f t="shared" si="24"/>
        <v>10.577520000000002</v>
      </c>
      <c r="L571" s="29"/>
      <c r="M571" s="29"/>
      <c r="N571" s="86"/>
      <c r="O571" s="29"/>
      <c r="P571" s="150"/>
      <c r="Q571" s="150"/>
      <c r="R571" s="29"/>
      <c r="S571" s="29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</row>
    <row r="572" spans="2:205" s="37" customFormat="1" ht="19.5" customHeight="1">
      <c r="B572" s="99" t="s">
        <v>16</v>
      </c>
      <c r="C572" s="26"/>
      <c r="D572" s="28">
        <v>16.6</v>
      </c>
      <c r="E572" s="28">
        <v>15</v>
      </c>
      <c r="F572" s="29"/>
      <c r="G572" s="29"/>
      <c r="H572" s="29"/>
      <c r="I572" s="29"/>
      <c r="J572" s="28"/>
      <c r="K572" s="39">
        <f t="shared" si="24"/>
        <v>0</v>
      </c>
      <c r="L572" s="29"/>
      <c r="M572" s="29"/>
      <c r="N572" s="86"/>
      <c r="O572" s="29"/>
      <c r="P572" s="150"/>
      <c r="Q572" s="150"/>
      <c r="R572" s="29"/>
      <c r="S572" s="29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</row>
    <row r="573" spans="2:205" s="37" customFormat="1" ht="19.5" customHeight="1">
      <c r="B573" s="101" t="s">
        <v>147</v>
      </c>
      <c r="C573" s="26"/>
      <c r="D573" s="28">
        <v>0.66</v>
      </c>
      <c r="E573" s="28">
        <v>0.5</v>
      </c>
      <c r="F573" s="29"/>
      <c r="G573" s="29"/>
      <c r="H573" s="29"/>
      <c r="I573" s="29"/>
      <c r="J573" s="28">
        <v>272.5</v>
      </c>
      <c r="K573" s="39">
        <f t="shared" si="24"/>
        <v>0.17984999999999998</v>
      </c>
      <c r="L573" s="29"/>
      <c r="M573" s="29"/>
      <c r="N573" s="86"/>
      <c r="O573" s="29"/>
      <c r="P573" s="150"/>
      <c r="Q573" s="150"/>
      <c r="R573" s="29"/>
      <c r="S573" s="29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</row>
    <row r="574" spans="2:205" s="37" customFormat="1" ht="22.5" customHeight="1">
      <c r="B574" s="101" t="s">
        <v>66</v>
      </c>
      <c r="C574" s="26"/>
      <c r="D574" s="28">
        <v>5</v>
      </c>
      <c r="E574" s="28">
        <v>5</v>
      </c>
      <c r="F574" s="29"/>
      <c r="G574" s="29"/>
      <c r="H574" s="29"/>
      <c r="I574" s="29"/>
      <c r="J574" s="28">
        <v>173.6</v>
      </c>
      <c r="K574" s="39">
        <f t="shared" si="24"/>
        <v>0.868</v>
      </c>
      <c r="L574" s="29"/>
      <c r="M574" s="29"/>
      <c r="N574" s="86"/>
      <c r="O574" s="29"/>
      <c r="P574" s="150"/>
      <c r="Q574" s="150"/>
      <c r="R574" s="29"/>
      <c r="S574" s="29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</row>
    <row r="575" spans="2:205" s="37" customFormat="1" ht="23.25" customHeight="1">
      <c r="B575" s="101" t="s">
        <v>15</v>
      </c>
      <c r="C575" s="26"/>
      <c r="D575" s="28">
        <v>0.5</v>
      </c>
      <c r="E575" s="28">
        <v>0.5</v>
      </c>
      <c r="F575" s="29"/>
      <c r="G575" s="29"/>
      <c r="H575" s="29"/>
      <c r="I575" s="29"/>
      <c r="J575" s="28">
        <v>12</v>
      </c>
      <c r="K575" s="39">
        <f t="shared" si="24"/>
        <v>0.006</v>
      </c>
      <c r="L575" s="29"/>
      <c r="M575" s="29"/>
      <c r="N575" s="86"/>
      <c r="O575" s="29"/>
      <c r="P575" s="150"/>
      <c r="Q575" s="150"/>
      <c r="R575" s="29"/>
      <c r="S575" s="29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</row>
    <row r="576" spans="1:19" s="8" customFormat="1" ht="62.25" customHeight="1">
      <c r="A576" s="35"/>
      <c r="B576" s="98" t="s">
        <v>458</v>
      </c>
      <c r="C576" s="588" t="s">
        <v>459</v>
      </c>
      <c r="D576" s="34"/>
      <c r="E576" s="463"/>
      <c r="F576" s="42">
        <v>12.8</v>
      </c>
      <c r="G576" s="464">
        <v>12.7</v>
      </c>
      <c r="H576" s="466">
        <v>79</v>
      </c>
      <c r="I576" s="465">
        <v>232</v>
      </c>
      <c r="J576" s="464"/>
      <c r="K576" s="464"/>
      <c r="L576" s="464">
        <v>2.5</v>
      </c>
      <c r="M576" s="464">
        <v>0.1</v>
      </c>
      <c r="N576" s="466">
        <v>13.8</v>
      </c>
      <c r="O576" s="464">
        <v>0.3</v>
      </c>
      <c r="P576" s="464">
        <v>45.5</v>
      </c>
      <c r="Q576" s="465">
        <v>79.7</v>
      </c>
      <c r="R576" s="466">
        <v>24.9</v>
      </c>
      <c r="S576" s="464">
        <v>1</v>
      </c>
    </row>
    <row r="577" spans="1:19" s="10" customFormat="1" ht="24" customHeight="1">
      <c r="A577" s="48"/>
      <c r="B577" s="102" t="s">
        <v>60</v>
      </c>
      <c r="C577" s="72"/>
      <c r="D577" s="73">
        <v>22</v>
      </c>
      <c r="E577" s="475">
        <v>16</v>
      </c>
      <c r="F577" s="120"/>
      <c r="G577" s="589"/>
      <c r="H577" s="589"/>
      <c r="I577" s="589"/>
      <c r="J577" s="589"/>
      <c r="K577" s="589"/>
      <c r="L577" s="589"/>
      <c r="M577" s="589"/>
      <c r="N577" s="589"/>
      <c r="O577" s="589"/>
      <c r="P577" s="589"/>
      <c r="Q577" s="590"/>
      <c r="R577" s="589"/>
      <c r="S577" s="589"/>
    </row>
    <row r="578" spans="1:19" s="10" customFormat="1" ht="38.25" customHeight="1">
      <c r="A578" s="48"/>
      <c r="B578" s="102" t="s">
        <v>460</v>
      </c>
      <c r="C578" s="72"/>
      <c r="D578" s="73">
        <v>16</v>
      </c>
      <c r="E578" s="475">
        <v>16</v>
      </c>
      <c r="F578" s="120"/>
      <c r="G578" s="589"/>
      <c r="H578" s="589"/>
      <c r="I578" s="589"/>
      <c r="J578" s="589"/>
      <c r="K578" s="589"/>
      <c r="L578" s="589"/>
      <c r="M578" s="589"/>
      <c r="N578" s="589"/>
      <c r="O578" s="589"/>
      <c r="P578" s="589"/>
      <c r="Q578" s="590"/>
      <c r="R578" s="589"/>
      <c r="S578" s="589"/>
    </row>
    <row r="579" spans="1:19" s="10" customFormat="1" ht="45" customHeight="1">
      <c r="A579" s="48"/>
      <c r="B579" s="102" t="s">
        <v>461</v>
      </c>
      <c r="C579" s="72"/>
      <c r="D579" s="73">
        <v>5</v>
      </c>
      <c r="E579" s="475">
        <v>5</v>
      </c>
      <c r="F579" s="120"/>
      <c r="G579" s="589"/>
      <c r="H579" s="589"/>
      <c r="I579" s="589"/>
      <c r="J579" s="589"/>
      <c r="K579" s="589"/>
      <c r="L579" s="589"/>
      <c r="M579" s="589"/>
      <c r="N579" s="589"/>
      <c r="O579" s="589"/>
      <c r="P579" s="589"/>
      <c r="Q579" s="590"/>
      <c r="R579" s="589"/>
      <c r="S579" s="589"/>
    </row>
    <row r="580" spans="1:19" s="10" customFormat="1" ht="36" customHeight="1">
      <c r="A580" s="48"/>
      <c r="B580" s="102" t="s">
        <v>462</v>
      </c>
      <c r="C580" s="72"/>
      <c r="D580" s="73">
        <v>100</v>
      </c>
      <c r="E580" s="475">
        <v>75</v>
      </c>
      <c r="F580" s="120"/>
      <c r="G580" s="589"/>
      <c r="H580" s="589"/>
      <c r="I580" s="589"/>
      <c r="J580" s="589"/>
      <c r="K580" s="589"/>
      <c r="L580" s="589"/>
      <c r="M580" s="589"/>
      <c r="N580" s="589"/>
      <c r="O580" s="589"/>
      <c r="P580" s="589"/>
      <c r="Q580" s="590"/>
      <c r="R580" s="589"/>
      <c r="S580" s="589"/>
    </row>
    <row r="581" spans="1:19" s="10" customFormat="1" ht="19.5" customHeight="1">
      <c r="A581" s="48"/>
      <c r="B581" s="102" t="s">
        <v>380</v>
      </c>
      <c r="C581" s="72"/>
      <c r="D581" s="73">
        <v>107</v>
      </c>
      <c r="E581" s="475">
        <v>75</v>
      </c>
      <c r="F581" s="120"/>
      <c r="G581" s="589"/>
      <c r="H581" s="589"/>
      <c r="I581" s="589"/>
      <c r="J581" s="589"/>
      <c r="K581" s="589"/>
      <c r="L581" s="589"/>
      <c r="M581" s="589"/>
      <c r="N581" s="589"/>
      <c r="O581" s="589"/>
      <c r="P581" s="589"/>
      <c r="Q581" s="590"/>
      <c r="R581" s="589"/>
      <c r="S581" s="589"/>
    </row>
    <row r="582" spans="1:19" s="10" customFormat="1" ht="19.5" customHeight="1">
      <c r="A582" s="48"/>
      <c r="B582" s="102" t="s">
        <v>381</v>
      </c>
      <c r="C582" s="72"/>
      <c r="D582" s="73">
        <v>116</v>
      </c>
      <c r="E582" s="475">
        <v>75</v>
      </c>
      <c r="F582" s="120"/>
      <c r="G582" s="589"/>
      <c r="H582" s="589"/>
      <c r="I582" s="589"/>
      <c r="J582" s="589"/>
      <c r="K582" s="589"/>
      <c r="L582" s="589"/>
      <c r="M582" s="589"/>
      <c r="N582" s="589"/>
      <c r="O582" s="589"/>
      <c r="P582" s="589"/>
      <c r="Q582" s="590"/>
      <c r="R582" s="589"/>
      <c r="S582" s="589"/>
    </row>
    <row r="583" spans="1:19" s="10" customFormat="1" ht="19.5" customHeight="1">
      <c r="A583" s="48"/>
      <c r="B583" s="102" t="s">
        <v>412</v>
      </c>
      <c r="C583" s="72"/>
      <c r="D583" s="73">
        <v>125</v>
      </c>
      <c r="E583" s="475">
        <v>75</v>
      </c>
      <c r="F583" s="120"/>
      <c r="G583" s="589"/>
      <c r="H583" s="589"/>
      <c r="I583" s="589"/>
      <c r="J583" s="589"/>
      <c r="K583" s="589"/>
      <c r="L583" s="589"/>
      <c r="M583" s="589"/>
      <c r="N583" s="589"/>
      <c r="O583" s="589"/>
      <c r="P583" s="589"/>
      <c r="Q583" s="590"/>
      <c r="R583" s="589"/>
      <c r="S583" s="589"/>
    </row>
    <row r="584" spans="1:19" s="10" customFormat="1" ht="33" customHeight="1">
      <c r="A584" s="48"/>
      <c r="B584" s="102" t="s">
        <v>158</v>
      </c>
      <c r="C584" s="72"/>
      <c r="D584" s="73">
        <v>12.5</v>
      </c>
      <c r="E584" s="475">
        <v>10</v>
      </c>
      <c r="F584" s="120"/>
      <c r="G584" s="589"/>
      <c r="H584" s="589"/>
      <c r="I584" s="589"/>
      <c r="J584" s="589"/>
      <c r="K584" s="589"/>
      <c r="L584" s="589"/>
      <c r="M584" s="589"/>
      <c r="N584" s="589"/>
      <c r="O584" s="589"/>
      <c r="P584" s="589"/>
      <c r="Q584" s="590"/>
      <c r="R584" s="589"/>
      <c r="S584" s="589"/>
    </row>
    <row r="585" spans="1:19" s="10" customFormat="1" ht="25.5" customHeight="1">
      <c r="A585" s="48"/>
      <c r="B585" s="102" t="s">
        <v>117</v>
      </c>
      <c r="C585" s="72"/>
      <c r="D585" s="73">
        <v>13</v>
      </c>
      <c r="E585" s="475">
        <v>10</v>
      </c>
      <c r="F585" s="120"/>
      <c r="G585" s="589"/>
      <c r="H585" s="589"/>
      <c r="I585" s="589"/>
      <c r="J585" s="589"/>
      <c r="K585" s="589"/>
      <c r="L585" s="589"/>
      <c r="M585" s="589"/>
      <c r="N585" s="589"/>
      <c r="O585" s="589"/>
      <c r="P585" s="589"/>
      <c r="Q585" s="590"/>
      <c r="R585" s="589"/>
      <c r="S585" s="589"/>
    </row>
    <row r="586" spans="1:19" s="10" customFormat="1" ht="32.25" customHeight="1">
      <c r="A586" s="48"/>
      <c r="B586" s="102" t="s">
        <v>64</v>
      </c>
      <c r="C586" s="72"/>
      <c r="D586" s="73">
        <v>12</v>
      </c>
      <c r="E586" s="475">
        <v>10</v>
      </c>
      <c r="F586" s="120"/>
      <c r="G586" s="589"/>
      <c r="H586" s="589"/>
      <c r="I586" s="589"/>
      <c r="J586" s="589"/>
      <c r="K586" s="589"/>
      <c r="L586" s="589"/>
      <c r="M586" s="589"/>
      <c r="N586" s="589"/>
      <c r="O586" s="589"/>
      <c r="P586" s="589"/>
      <c r="Q586" s="590"/>
      <c r="R586" s="589"/>
      <c r="S586" s="589"/>
    </row>
    <row r="587" spans="1:19" s="10" customFormat="1" ht="42" customHeight="1">
      <c r="A587" s="48"/>
      <c r="B587" s="102" t="s">
        <v>463</v>
      </c>
      <c r="C587" s="72"/>
      <c r="D587" s="73">
        <v>27</v>
      </c>
      <c r="E587" s="475">
        <v>15</v>
      </c>
      <c r="F587" s="120"/>
      <c r="G587" s="589"/>
      <c r="H587" s="589"/>
      <c r="I587" s="589"/>
      <c r="J587" s="589"/>
      <c r="K587" s="589"/>
      <c r="L587" s="589"/>
      <c r="M587" s="589"/>
      <c r="N587" s="589"/>
      <c r="O587" s="589"/>
      <c r="P587" s="589"/>
      <c r="Q587" s="590"/>
      <c r="R587" s="589"/>
      <c r="S587" s="589"/>
    </row>
    <row r="588" spans="1:19" s="10" customFormat="1" ht="41.25" customHeight="1">
      <c r="A588" s="48"/>
      <c r="B588" s="102" t="s">
        <v>66</v>
      </c>
      <c r="C588" s="72"/>
      <c r="D588" s="73">
        <v>5</v>
      </c>
      <c r="E588" s="475">
        <v>5</v>
      </c>
      <c r="F588" s="120"/>
      <c r="G588" s="589"/>
      <c r="H588" s="589"/>
      <c r="I588" s="589"/>
      <c r="J588" s="589"/>
      <c r="K588" s="589"/>
      <c r="L588" s="589"/>
      <c r="M588" s="589"/>
      <c r="N588" s="589"/>
      <c r="O588" s="589"/>
      <c r="P588" s="589"/>
      <c r="Q588" s="590"/>
      <c r="R588" s="589"/>
      <c r="S588" s="589"/>
    </row>
    <row r="589" spans="1:19" s="10" customFormat="1" ht="17.25" customHeight="1">
      <c r="A589" s="48"/>
      <c r="B589" s="102" t="s">
        <v>106</v>
      </c>
      <c r="C589" s="72"/>
      <c r="D589" s="73">
        <v>5</v>
      </c>
      <c r="E589" s="475">
        <v>5</v>
      </c>
      <c r="F589" s="120"/>
      <c r="G589" s="589"/>
      <c r="H589" s="589"/>
      <c r="I589" s="589"/>
      <c r="J589" s="589"/>
      <c r="K589" s="589"/>
      <c r="L589" s="589"/>
      <c r="M589" s="589"/>
      <c r="N589" s="589"/>
      <c r="O589" s="589"/>
      <c r="P589" s="589"/>
      <c r="Q589" s="590"/>
      <c r="R589" s="589"/>
      <c r="S589" s="589"/>
    </row>
    <row r="590" spans="1:19" s="10" customFormat="1" ht="28.5" customHeight="1">
      <c r="A590" s="48"/>
      <c r="B590" s="102" t="s">
        <v>421</v>
      </c>
      <c r="C590" s="72"/>
      <c r="D590" s="73">
        <v>190</v>
      </c>
      <c r="E590" s="475">
        <v>190</v>
      </c>
      <c r="F590" s="120"/>
      <c r="G590" s="589"/>
      <c r="H590" s="589"/>
      <c r="I590" s="589"/>
      <c r="J590" s="589"/>
      <c r="K590" s="589"/>
      <c r="L590" s="589"/>
      <c r="M590" s="589"/>
      <c r="N590" s="589"/>
      <c r="O590" s="589"/>
      <c r="P590" s="589"/>
      <c r="Q590" s="590"/>
      <c r="R590" s="589"/>
      <c r="S590" s="589"/>
    </row>
    <row r="591" spans="1:19" s="10" customFormat="1" ht="26.25" customHeight="1">
      <c r="A591" s="48"/>
      <c r="B591" s="102" t="s">
        <v>464</v>
      </c>
      <c r="C591" s="72"/>
      <c r="D591" s="73">
        <v>0.7</v>
      </c>
      <c r="E591" s="475">
        <v>0.7</v>
      </c>
      <c r="F591" s="476"/>
      <c r="G591" s="476"/>
      <c r="H591" s="476"/>
      <c r="I591" s="476"/>
      <c r="J591" s="476"/>
      <c r="K591" s="476"/>
      <c r="L591" s="476"/>
      <c r="M591" s="476"/>
      <c r="N591" s="476"/>
      <c r="O591" s="476"/>
      <c r="P591" s="476"/>
      <c r="Q591" s="478"/>
      <c r="R591" s="476"/>
      <c r="S591" s="476"/>
    </row>
    <row r="592" spans="2:205" s="17" customFormat="1" ht="29.25" customHeight="1">
      <c r="B592" s="41" t="s">
        <v>27</v>
      </c>
      <c r="C592" s="26">
        <v>230</v>
      </c>
      <c r="D592" s="26"/>
      <c r="E592" s="26"/>
      <c r="F592" s="27">
        <v>18.05</v>
      </c>
      <c r="G592" s="27">
        <v>18.98</v>
      </c>
      <c r="H592" s="27">
        <v>36.7</v>
      </c>
      <c r="I592" s="26">
        <v>345</v>
      </c>
      <c r="J592" s="26"/>
      <c r="K592" s="26">
        <f>SUM(K596:K603)</f>
        <v>45.125440000000005</v>
      </c>
      <c r="L592" s="23">
        <v>3.1</v>
      </c>
      <c r="M592" s="26">
        <v>0.15</v>
      </c>
      <c r="N592" s="24">
        <v>16.6</v>
      </c>
      <c r="O592" s="26">
        <v>0.6</v>
      </c>
      <c r="P592" s="23">
        <v>151</v>
      </c>
      <c r="Q592" s="26">
        <v>199</v>
      </c>
      <c r="R592" s="27">
        <v>38.9</v>
      </c>
      <c r="S592" s="26">
        <v>1.4</v>
      </c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</row>
    <row r="593" spans="2:205" s="37" customFormat="1" ht="27" customHeight="1">
      <c r="B593" s="138" t="s">
        <v>165</v>
      </c>
      <c r="C593" s="26"/>
      <c r="D593" s="28">
        <v>78</v>
      </c>
      <c r="E593" s="28">
        <v>72</v>
      </c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</row>
    <row r="594" spans="2:205" s="37" customFormat="1" ht="27" customHeight="1">
      <c r="B594" s="138" t="s">
        <v>110</v>
      </c>
      <c r="C594" s="26"/>
      <c r="D594" s="28">
        <v>78</v>
      </c>
      <c r="E594" s="28">
        <v>72</v>
      </c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</row>
    <row r="595" spans="2:205" s="37" customFormat="1" ht="27" customHeight="1">
      <c r="B595" s="138" t="s">
        <v>111</v>
      </c>
      <c r="C595" s="26"/>
      <c r="D595" s="28">
        <v>75</v>
      </c>
      <c r="E595" s="28">
        <v>72</v>
      </c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</row>
    <row r="596" spans="2:205" s="37" customFormat="1" ht="27" customHeight="1">
      <c r="B596" s="99" t="s">
        <v>143</v>
      </c>
      <c r="C596" s="26"/>
      <c r="D596" s="28">
        <v>73</v>
      </c>
      <c r="E596" s="28">
        <v>72</v>
      </c>
      <c r="F596" s="29"/>
      <c r="G596" s="29"/>
      <c r="H596" s="29"/>
      <c r="I596" s="29"/>
      <c r="J596" s="29">
        <v>496</v>
      </c>
      <c r="K596" s="29">
        <f>J596*D596/1000</f>
        <v>36.208</v>
      </c>
      <c r="L596" s="29"/>
      <c r="M596" s="29"/>
      <c r="N596" s="29"/>
      <c r="O596" s="29"/>
      <c r="P596" s="29"/>
      <c r="Q596" s="29"/>
      <c r="R596" s="29"/>
      <c r="S596" s="29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</row>
    <row r="597" spans="2:205" s="37" customFormat="1" ht="27" customHeight="1">
      <c r="B597" s="99" t="s">
        <v>179</v>
      </c>
      <c r="C597" s="26"/>
      <c r="D597" s="28">
        <v>73</v>
      </c>
      <c r="E597" s="28">
        <v>72</v>
      </c>
      <c r="F597" s="29"/>
      <c r="G597" s="29"/>
      <c r="H597" s="29"/>
      <c r="I597" s="29"/>
      <c r="J597" s="29"/>
      <c r="K597" s="29">
        <f aca="true" t="shared" si="25" ref="K597:K603">J597*D597/1000</f>
        <v>0</v>
      </c>
      <c r="L597" s="29"/>
      <c r="M597" s="29"/>
      <c r="N597" s="29"/>
      <c r="O597" s="29"/>
      <c r="P597" s="29"/>
      <c r="Q597" s="29"/>
      <c r="R597" s="29"/>
      <c r="S597" s="29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</row>
    <row r="598" spans="2:205" s="37" customFormat="1" ht="27" customHeight="1">
      <c r="B598" s="138" t="s">
        <v>112</v>
      </c>
      <c r="C598" s="26"/>
      <c r="D598" s="28">
        <v>52</v>
      </c>
      <c r="E598" s="28">
        <v>52</v>
      </c>
      <c r="F598" s="29"/>
      <c r="G598" s="29"/>
      <c r="H598" s="29"/>
      <c r="I598" s="29"/>
      <c r="J598" s="29">
        <v>79.36</v>
      </c>
      <c r="K598" s="29">
        <f t="shared" si="25"/>
        <v>4.126720000000001</v>
      </c>
      <c r="L598" s="29"/>
      <c r="M598" s="29"/>
      <c r="N598" s="29"/>
      <c r="O598" s="29"/>
      <c r="P598" s="29"/>
      <c r="Q598" s="29"/>
      <c r="R598" s="29"/>
      <c r="S598" s="29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</row>
    <row r="599" spans="2:205" s="37" customFormat="1" ht="27" customHeight="1">
      <c r="B599" s="138" t="s">
        <v>69</v>
      </c>
      <c r="C599" s="26"/>
      <c r="D599" s="28">
        <v>56</v>
      </c>
      <c r="E599" s="28">
        <v>45</v>
      </c>
      <c r="F599" s="29"/>
      <c r="G599" s="29"/>
      <c r="H599" s="29"/>
      <c r="I599" s="29"/>
      <c r="J599" s="29"/>
      <c r="K599" s="29">
        <f t="shared" si="25"/>
        <v>0</v>
      </c>
      <c r="L599" s="29"/>
      <c r="M599" s="29"/>
      <c r="N599" s="29"/>
      <c r="O599" s="29"/>
      <c r="P599" s="29"/>
      <c r="Q599" s="29"/>
      <c r="R599" s="29"/>
      <c r="S599" s="29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</row>
    <row r="600" spans="2:205" s="37" customFormat="1" ht="27" customHeight="1">
      <c r="B600" s="138" t="s">
        <v>113</v>
      </c>
      <c r="C600" s="26"/>
      <c r="D600" s="28">
        <v>60</v>
      </c>
      <c r="E600" s="28">
        <v>45</v>
      </c>
      <c r="F600" s="29"/>
      <c r="G600" s="29"/>
      <c r="H600" s="29"/>
      <c r="I600" s="29"/>
      <c r="J600" s="29">
        <v>48</v>
      </c>
      <c r="K600" s="29">
        <f t="shared" si="25"/>
        <v>2.88</v>
      </c>
      <c r="L600" s="29"/>
      <c r="M600" s="29"/>
      <c r="N600" s="29"/>
      <c r="O600" s="29"/>
      <c r="P600" s="29"/>
      <c r="Q600" s="29"/>
      <c r="R600" s="29"/>
      <c r="S600" s="29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</row>
    <row r="601" spans="2:205" s="37" customFormat="1" ht="39" customHeight="1">
      <c r="B601" s="138" t="s">
        <v>64</v>
      </c>
      <c r="C601" s="26"/>
      <c r="D601" s="28">
        <v>17.8</v>
      </c>
      <c r="E601" s="28">
        <v>15</v>
      </c>
      <c r="F601" s="29"/>
      <c r="G601" s="29"/>
      <c r="H601" s="29"/>
      <c r="I601" s="29"/>
      <c r="J601" s="29">
        <v>38.4</v>
      </c>
      <c r="K601" s="29">
        <f t="shared" si="25"/>
        <v>0.68352</v>
      </c>
      <c r="L601" s="29"/>
      <c r="M601" s="29"/>
      <c r="N601" s="29"/>
      <c r="O601" s="29"/>
      <c r="P601" s="29"/>
      <c r="Q601" s="29"/>
      <c r="R601" s="29"/>
      <c r="S601" s="29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</row>
    <row r="602" spans="2:205" s="37" customFormat="1" ht="27" customHeight="1">
      <c r="B602" s="138" t="s">
        <v>66</v>
      </c>
      <c r="C602" s="26"/>
      <c r="D602" s="28">
        <v>7</v>
      </c>
      <c r="E602" s="28">
        <v>7</v>
      </c>
      <c r="F602" s="29"/>
      <c r="G602" s="29"/>
      <c r="H602" s="29"/>
      <c r="I602" s="29"/>
      <c r="J602" s="29">
        <v>173.6</v>
      </c>
      <c r="K602" s="29">
        <f t="shared" si="25"/>
        <v>1.2152</v>
      </c>
      <c r="L602" s="29"/>
      <c r="M602" s="29"/>
      <c r="N602" s="29"/>
      <c r="O602" s="29"/>
      <c r="P602" s="29"/>
      <c r="Q602" s="29"/>
      <c r="R602" s="29"/>
      <c r="S602" s="29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</row>
    <row r="603" spans="2:205" s="37" customFormat="1" ht="27" customHeight="1">
      <c r="B603" s="138" t="s">
        <v>15</v>
      </c>
      <c r="C603" s="26"/>
      <c r="D603" s="28">
        <v>1</v>
      </c>
      <c r="E603" s="28">
        <v>1</v>
      </c>
      <c r="F603" s="29"/>
      <c r="G603" s="29"/>
      <c r="H603" s="29"/>
      <c r="I603" s="29"/>
      <c r="J603" s="29">
        <v>12</v>
      </c>
      <c r="K603" s="29">
        <f t="shared" si="25"/>
        <v>0.012</v>
      </c>
      <c r="L603" s="29"/>
      <c r="M603" s="29"/>
      <c r="N603" s="29"/>
      <c r="O603" s="29"/>
      <c r="P603" s="29"/>
      <c r="Q603" s="29"/>
      <c r="R603" s="29"/>
      <c r="S603" s="29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</row>
    <row r="604" spans="2:19" s="35" customFormat="1" ht="49.5" customHeight="1">
      <c r="B604" s="87" t="s">
        <v>130</v>
      </c>
      <c r="C604" s="32">
        <v>100</v>
      </c>
      <c r="D604" s="32"/>
      <c r="E604" s="32"/>
      <c r="F604" s="32">
        <v>0.26</v>
      </c>
      <c r="G604" s="33">
        <v>0.17</v>
      </c>
      <c r="H604" s="32">
        <v>13.81</v>
      </c>
      <c r="I604" s="32">
        <v>52</v>
      </c>
      <c r="J604" s="32">
        <v>110.5</v>
      </c>
      <c r="K604" s="32">
        <f>J604*C604/1000</f>
        <v>11.05</v>
      </c>
      <c r="L604" s="33">
        <v>16</v>
      </c>
      <c r="M604" s="32">
        <v>0.02</v>
      </c>
      <c r="N604" s="69">
        <v>0</v>
      </c>
      <c r="O604" s="32">
        <v>0.17</v>
      </c>
      <c r="P604" s="47">
        <v>2.97</v>
      </c>
      <c r="Q604" s="47">
        <v>9.6</v>
      </c>
      <c r="R604" s="33">
        <v>2.08</v>
      </c>
      <c r="S604" s="32">
        <v>0.16</v>
      </c>
    </row>
    <row r="605" spans="2:19" s="35" customFormat="1" ht="39.75" customHeight="1">
      <c r="B605" s="97" t="s">
        <v>138</v>
      </c>
      <c r="C605" s="32">
        <v>200</v>
      </c>
      <c r="D605" s="32"/>
      <c r="E605" s="32"/>
      <c r="F605" s="33">
        <v>0.9</v>
      </c>
      <c r="G605" s="33">
        <v>0</v>
      </c>
      <c r="H605" s="32">
        <v>4</v>
      </c>
      <c r="I605" s="32">
        <v>74</v>
      </c>
      <c r="J605" s="32"/>
      <c r="K605" s="32">
        <f>SUM(K606:K608)</f>
        <v>9.089879999999999</v>
      </c>
      <c r="L605" s="33">
        <v>3.4</v>
      </c>
      <c r="M605" s="32">
        <v>0.01</v>
      </c>
      <c r="N605" s="69">
        <v>0</v>
      </c>
      <c r="O605" s="32">
        <v>0.92</v>
      </c>
      <c r="P605" s="47">
        <v>26.26</v>
      </c>
      <c r="Q605" s="47">
        <v>22.63</v>
      </c>
      <c r="R605" s="47">
        <v>16.67</v>
      </c>
      <c r="S605" s="33">
        <v>0.55</v>
      </c>
    </row>
    <row r="606" spans="2:19" ht="27" customHeight="1">
      <c r="B606" s="115" t="s">
        <v>103</v>
      </c>
      <c r="C606" s="32"/>
      <c r="D606" s="43">
        <v>18</v>
      </c>
      <c r="E606" s="43">
        <v>18</v>
      </c>
      <c r="F606" s="45"/>
      <c r="G606" s="45"/>
      <c r="H606" s="45"/>
      <c r="I606" s="45"/>
      <c r="J606" s="45">
        <v>448</v>
      </c>
      <c r="K606" s="45">
        <f>J606*D606/1000</f>
        <v>8.064</v>
      </c>
      <c r="L606" s="45"/>
      <c r="M606" s="45"/>
      <c r="N606" s="116"/>
      <c r="O606" s="45"/>
      <c r="P606" s="117"/>
      <c r="Q606" s="117"/>
      <c r="R606" s="45"/>
      <c r="S606" s="45"/>
    </row>
    <row r="607" spans="2:19" ht="25.5" customHeight="1">
      <c r="B607" s="115" t="s">
        <v>71</v>
      </c>
      <c r="C607" s="32"/>
      <c r="D607" s="43">
        <v>9</v>
      </c>
      <c r="E607" s="43">
        <v>9</v>
      </c>
      <c r="F607" s="45"/>
      <c r="G607" s="45"/>
      <c r="H607" s="45"/>
      <c r="I607" s="45"/>
      <c r="J607" s="45">
        <v>90.2</v>
      </c>
      <c r="K607" s="45">
        <f>J607*D607/1000</f>
        <v>0.8118000000000001</v>
      </c>
      <c r="L607" s="45"/>
      <c r="M607" s="45"/>
      <c r="N607" s="116"/>
      <c r="O607" s="45"/>
      <c r="P607" s="117"/>
      <c r="Q607" s="117"/>
      <c r="R607" s="45"/>
      <c r="S607" s="45"/>
    </row>
    <row r="608" spans="2:19" ht="30.75" customHeight="1">
      <c r="B608" s="115" t="s">
        <v>121</v>
      </c>
      <c r="C608" s="32"/>
      <c r="D608" s="43">
        <v>0.06</v>
      </c>
      <c r="E608" s="43">
        <v>0.06</v>
      </c>
      <c r="F608" s="45"/>
      <c r="G608" s="45"/>
      <c r="H608" s="45"/>
      <c r="I608" s="45"/>
      <c r="J608" s="45">
        <v>3568</v>
      </c>
      <c r="K608" s="45">
        <f>J608*D608/1000</f>
        <v>0.21408</v>
      </c>
      <c r="L608" s="45"/>
      <c r="M608" s="45"/>
      <c r="N608" s="116"/>
      <c r="O608" s="45"/>
      <c r="P608" s="117"/>
      <c r="Q608" s="117"/>
      <c r="R608" s="45"/>
      <c r="S608" s="45"/>
    </row>
    <row r="609" spans="2:19" ht="27" customHeight="1">
      <c r="B609" s="118" t="s">
        <v>63</v>
      </c>
      <c r="C609" s="32"/>
      <c r="D609" s="43">
        <v>190</v>
      </c>
      <c r="E609" s="43">
        <v>190</v>
      </c>
      <c r="F609" s="124"/>
      <c r="G609" s="45"/>
      <c r="H609" s="45"/>
      <c r="I609" s="125"/>
      <c r="J609" s="125"/>
      <c r="K609" s="45"/>
      <c r="L609" s="45"/>
      <c r="M609" s="45"/>
      <c r="N609" s="116"/>
      <c r="O609" s="45"/>
      <c r="P609" s="117"/>
      <c r="Q609" s="117"/>
      <c r="R609" s="125"/>
      <c r="S609" s="45"/>
    </row>
    <row r="610" spans="2:19" s="35" customFormat="1" ht="34.5" customHeight="1">
      <c r="B610" s="87" t="s">
        <v>250</v>
      </c>
      <c r="C610" s="53">
        <v>40</v>
      </c>
      <c r="D610" s="53"/>
      <c r="E610" s="53"/>
      <c r="F610" s="54">
        <v>3.16</v>
      </c>
      <c r="G610" s="54">
        <v>0.4</v>
      </c>
      <c r="H610" s="54">
        <v>19.4</v>
      </c>
      <c r="I610" s="55">
        <v>95</v>
      </c>
      <c r="J610" s="55">
        <v>58</v>
      </c>
      <c r="K610" s="32">
        <f>J610*C610/1000</f>
        <v>2.32</v>
      </c>
      <c r="L610" s="42">
        <v>0</v>
      </c>
      <c r="M610" s="32">
        <v>0.05</v>
      </c>
      <c r="N610" s="78">
        <v>0</v>
      </c>
      <c r="O610" s="32">
        <v>0.5</v>
      </c>
      <c r="P610" s="74">
        <v>9.2</v>
      </c>
      <c r="Q610" s="47">
        <v>35.7</v>
      </c>
      <c r="R610" s="55">
        <v>13.2</v>
      </c>
      <c r="S610" s="32">
        <v>0.8</v>
      </c>
    </row>
    <row r="611" spans="2:19" s="44" customFormat="1" ht="30.75" customHeight="1">
      <c r="B611" s="88" t="s">
        <v>59</v>
      </c>
      <c r="C611" s="32">
        <v>20</v>
      </c>
      <c r="D611" s="43"/>
      <c r="E611" s="43"/>
      <c r="F611" s="32">
        <v>1.4</v>
      </c>
      <c r="G611" s="32">
        <v>0.24</v>
      </c>
      <c r="H611" s="32">
        <v>7.8</v>
      </c>
      <c r="I611" s="69">
        <v>40</v>
      </c>
      <c r="J611" s="32">
        <v>57</v>
      </c>
      <c r="K611" s="32">
        <f>J611*C611/1000</f>
        <v>1.14</v>
      </c>
      <c r="L611" s="42">
        <v>0</v>
      </c>
      <c r="M611" s="32">
        <v>0.04</v>
      </c>
      <c r="N611" s="78">
        <v>0</v>
      </c>
      <c r="O611" s="32">
        <v>0.28</v>
      </c>
      <c r="P611" s="74">
        <v>5.8</v>
      </c>
      <c r="Q611" s="47">
        <v>30</v>
      </c>
      <c r="R611" s="33">
        <v>9.4</v>
      </c>
      <c r="S611" s="32">
        <v>0.78</v>
      </c>
    </row>
    <row r="612" spans="1:20" s="5" customFormat="1" ht="41.25" customHeight="1">
      <c r="A612" s="501" t="s">
        <v>386</v>
      </c>
      <c r="B612" s="502"/>
      <c r="C612" s="503">
        <v>955</v>
      </c>
      <c r="D612" s="503"/>
      <c r="E612" s="504"/>
      <c r="F612" s="551">
        <f>SUM(F568+F576+F592+F604+F605+F610+F611)</f>
        <v>41.76999999999999</v>
      </c>
      <c r="G612" s="551">
        <f aca="true" t="shared" si="26" ref="G612:S612">SUM(G568+G576+G592+G604+G605+G610+G611)</f>
        <v>41.790000000000006</v>
      </c>
      <c r="H612" s="551">
        <f t="shared" si="26"/>
        <v>168.01000000000002</v>
      </c>
      <c r="I612" s="551">
        <f t="shared" si="26"/>
        <v>971</v>
      </c>
      <c r="J612" s="551">
        <f t="shared" si="26"/>
        <v>225.5</v>
      </c>
      <c r="K612" s="551">
        <f t="shared" si="26"/>
        <v>84.71669</v>
      </c>
      <c r="L612" s="551">
        <f t="shared" si="26"/>
        <v>32.8</v>
      </c>
      <c r="M612" s="551">
        <f t="shared" si="26"/>
        <v>0.39</v>
      </c>
      <c r="N612" s="551">
        <f t="shared" si="26"/>
        <v>83.69999999999999</v>
      </c>
      <c r="O612" s="551">
        <f t="shared" si="26"/>
        <v>5.470000000000001</v>
      </c>
      <c r="P612" s="551">
        <f t="shared" si="26"/>
        <v>407.73</v>
      </c>
      <c r="Q612" s="551">
        <f t="shared" si="26"/>
        <v>488.63</v>
      </c>
      <c r="R612" s="551">
        <f t="shared" si="26"/>
        <v>129.35</v>
      </c>
      <c r="S612" s="551">
        <f t="shared" si="26"/>
        <v>5.99</v>
      </c>
      <c r="T612" s="506"/>
    </row>
    <row r="613" spans="1:20" s="8" customFormat="1" ht="33.75" customHeight="1">
      <c r="A613" s="507" t="s">
        <v>240</v>
      </c>
      <c r="B613" s="508"/>
      <c r="C613" s="509" t="s">
        <v>388</v>
      </c>
      <c r="D613" s="510"/>
      <c r="E613" s="510"/>
      <c r="F613" s="553">
        <f>SUM(F566+F612)</f>
        <v>70.73999999999998</v>
      </c>
      <c r="G613" s="553">
        <f aca="true" t="shared" si="27" ref="G613:S613">SUM(G566+G612)</f>
        <v>69.23</v>
      </c>
      <c r="H613" s="553">
        <f t="shared" si="27"/>
        <v>223.68</v>
      </c>
      <c r="I613" s="553">
        <f t="shared" si="27"/>
        <v>1638</v>
      </c>
      <c r="J613" s="553">
        <f t="shared" si="27"/>
        <v>283.5</v>
      </c>
      <c r="K613" s="553">
        <f t="shared" si="27"/>
        <v>87.03669</v>
      </c>
      <c r="L613" s="553">
        <f t="shared" si="27"/>
        <v>35.94</v>
      </c>
      <c r="M613" s="553">
        <f t="shared" si="27"/>
        <v>0.694</v>
      </c>
      <c r="N613" s="553">
        <f t="shared" si="27"/>
        <v>478.3</v>
      </c>
      <c r="O613" s="553">
        <f t="shared" si="27"/>
        <v>7.780000000000001</v>
      </c>
      <c r="P613" s="553">
        <f t="shared" si="27"/>
        <v>1009.9300000000001</v>
      </c>
      <c r="Q613" s="553">
        <f t="shared" si="27"/>
        <v>1104.13</v>
      </c>
      <c r="R613" s="553">
        <f t="shared" si="27"/>
        <v>202.09</v>
      </c>
      <c r="S613" s="553">
        <f t="shared" si="27"/>
        <v>10.09</v>
      </c>
      <c r="T613" s="298"/>
    </row>
    <row r="614" spans="1:20" ht="36" customHeight="1">
      <c r="A614" s="281"/>
      <c r="B614" s="277"/>
      <c r="C614" s="278"/>
      <c r="D614" s="279"/>
      <c r="E614" s="279"/>
      <c r="F614" s="279"/>
      <c r="G614" s="279"/>
      <c r="H614" s="279"/>
      <c r="I614" s="280"/>
      <c r="J614" s="281"/>
      <c r="K614" s="281"/>
      <c r="L614" s="282" t="s">
        <v>81</v>
      </c>
      <c r="M614" s="283"/>
      <c r="N614" s="283"/>
      <c r="O614" s="283"/>
      <c r="P614" s="283"/>
      <c r="Q614" s="283"/>
      <c r="R614" s="283"/>
      <c r="S614" s="284"/>
      <c r="T614" s="253"/>
    </row>
    <row r="615" spans="1:20" ht="44.25" customHeight="1">
      <c r="A615" s="622" t="s">
        <v>235</v>
      </c>
      <c r="B615" s="624" t="s">
        <v>72</v>
      </c>
      <c r="C615" s="285"/>
      <c r="D615" s="286"/>
      <c r="E615" s="287"/>
      <c r="F615" s="626" t="s">
        <v>236</v>
      </c>
      <c r="G615" s="627"/>
      <c r="H615" s="628"/>
      <c r="I615" s="629" t="s">
        <v>78</v>
      </c>
      <c r="J615" s="288"/>
      <c r="K615" s="288"/>
      <c r="L615" s="619" t="s">
        <v>82</v>
      </c>
      <c r="M615" s="620"/>
      <c r="N615" s="620"/>
      <c r="O615" s="620"/>
      <c r="P615" s="620" t="s">
        <v>83</v>
      </c>
      <c r="Q615" s="620"/>
      <c r="R615" s="620"/>
      <c r="S615" s="621"/>
      <c r="T615" s="253"/>
    </row>
    <row r="616" spans="1:20" ht="42" customHeight="1">
      <c r="A616" s="623"/>
      <c r="B616" s="625"/>
      <c r="C616" s="289" t="s">
        <v>237</v>
      </c>
      <c r="D616" s="290" t="s">
        <v>73</v>
      </c>
      <c r="E616" s="290" t="s">
        <v>74</v>
      </c>
      <c r="F616" s="291" t="s">
        <v>75</v>
      </c>
      <c r="G616" s="291" t="s">
        <v>76</v>
      </c>
      <c r="H616" s="292" t="s">
        <v>77</v>
      </c>
      <c r="I616" s="630"/>
      <c r="J616" s="293" t="s">
        <v>79</v>
      </c>
      <c r="K616" s="294" t="s">
        <v>80</v>
      </c>
      <c r="L616" s="295" t="s">
        <v>84</v>
      </c>
      <c r="M616" s="295" t="s">
        <v>85</v>
      </c>
      <c r="N616" s="295" t="s">
        <v>86</v>
      </c>
      <c r="O616" s="295" t="s">
        <v>87</v>
      </c>
      <c r="P616" s="295" t="s">
        <v>88</v>
      </c>
      <c r="Q616" s="295" t="s">
        <v>89</v>
      </c>
      <c r="R616" s="295" t="s">
        <v>90</v>
      </c>
      <c r="S616" s="296" t="s">
        <v>91</v>
      </c>
      <c r="T616" s="254"/>
    </row>
    <row r="617" spans="1:20" ht="54" customHeight="1">
      <c r="A617" s="263" t="s">
        <v>246</v>
      </c>
      <c r="B617" s="264"/>
      <c r="C617" s="265"/>
      <c r="D617" s="266"/>
      <c r="E617" s="263"/>
      <c r="F617" s="267"/>
      <c r="G617" s="268"/>
      <c r="H617" s="268"/>
      <c r="I617" s="268"/>
      <c r="J617" s="325"/>
      <c r="K617" s="326"/>
      <c r="L617" s="273"/>
      <c r="M617" s="273"/>
      <c r="N617" s="273"/>
      <c r="O617" s="273"/>
      <c r="P617" s="273"/>
      <c r="Q617" s="273"/>
      <c r="R617" s="273"/>
      <c r="S617" s="274"/>
      <c r="T617" s="254"/>
    </row>
    <row r="618" spans="1:20" s="8" customFormat="1" ht="19.5" customHeight="1">
      <c r="A618" s="276" t="s">
        <v>360</v>
      </c>
      <c r="B618" s="457"/>
      <c r="C618" s="276"/>
      <c r="D618" s="458"/>
      <c r="E618" s="459"/>
      <c r="F618" s="460"/>
      <c r="G618" s="460"/>
      <c r="H618" s="460"/>
      <c r="I618" s="460"/>
      <c r="J618" s="461"/>
      <c r="K618" s="461" t="e">
        <f>SUM(#REF!+#REF!+#REF!+#REF!+#REF!+#REF!)</f>
        <v>#REF!</v>
      </c>
      <c r="L618" s="461"/>
      <c r="M618" s="461"/>
      <c r="N618" s="461"/>
      <c r="O618" s="461"/>
      <c r="P618" s="461"/>
      <c r="Q618" s="461"/>
      <c r="R618" s="461"/>
      <c r="S618" s="461"/>
      <c r="T618" s="298"/>
    </row>
    <row r="619" spans="2:19" s="8" customFormat="1" ht="36" customHeight="1">
      <c r="B619" s="538" t="s">
        <v>414</v>
      </c>
      <c r="C619" s="554" t="s">
        <v>415</v>
      </c>
      <c r="D619" s="327"/>
      <c r="E619" s="482"/>
      <c r="F619" s="391">
        <v>1.4</v>
      </c>
      <c r="G619" s="483">
        <v>3.87</v>
      </c>
      <c r="H619" s="483">
        <v>22.83</v>
      </c>
      <c r="I619" s="485">
        <v>189</v>
      </c>
      <c r="J619" s="483"/>
      <c r="K619" s="483"/>
      <c r="L619" s="483">
        <v>0.1</v>
      </c>
      <c r="M619" s="483">
        <v>0.04</v>
      </c>
      <c r="N619" s="485">
        <v>20</v>
      </c>
      <c r="O619" s="483">
        <v>0.39</v>
      </c>
      <c r="P619" s="483">
        <v>10</v>
      </c>
      <c r="Q619" s="484">
        <v>22.8</v>
      </c>
      <c r="R619" s="483">
        <v>5.6</v>
      </c>
      <c r="S619" s="483">
        <v>20</v>
      </c>
    </row>
    <row r="620" spans="2:19" s="10" customFormat="1" ht="48" customHeight="1">
      <c r="B620" s="467" t="s">
        <v>416</v>
      </c>
      <c r="C620" s="468"/>
      <c r="D620" s="353">
        <v>30</v>
      </c>
      <c r="E620" s="469">
        <v>30</v>
      </c>
      <c r="F620" s="393"/>
      <c r="G620" s="470"/>
      <c r="H620" s="470"/>
      <c r="I620" s="470"/>
      <c r="J620" s="470"/>
      <c r="K620" s="470"/>
      <c r="L620" s="470"/>
      <c r="M620" s="470"/>
      <c r="N620" s="470"/>
      <c r="O620" s="470"/>
      <c r="P620" s="470"/>
      <c r="Q620" s="470"/>
      <c r="R620" s="470"/>
      <c r="S620" s="470"/>
    </row>
    <row r="621" spans="2:19" s="10" customFormat="1" ht="19.5" customHeight="1">
      <c r="B621" s="473" t="s">
        <v>67</v>
      </c>
      <c r="C621" s="468"/>
      <c r="D621" s="353">
        <v>10</v>
      </c>
      <c r="E621" s="469">
        <v>10</v>
      </c>
      <c r="F621" s="393"/>
      <c r="G621" s="470"/>
      <c r="H621" s="470"/>
      <c r="I621" s="470"/>
      <c r="J621" s="470"/>
      <c r="K621" s="470"/>
      <c r="L621" s="470"/>
      <c r="M621" s="470"/>
      <c r="N621" s="470"/>
      <c r="O621" s="470"/>
      <c r="P621" s="470"/>
      <c r="Q621" s="470"/>
      <c r="R621" s="470"/>
      <c r="S621" s="470"/>
    </row>
    <row r="622" spans="2:19" s="10" customFormat="1" ht="19.5" customHeight="1">
      <c r="B622" s="473" t="s">
        <v>417</v>
      </c>
      <c r="C622" s="468"/>
      <c r="D622" s="353">
        <v>10.1</v>
      </c>
      <c r="E622" s="469">
        <v>10</v>
      </c>
      <c r="F622" s="393"/>
      <c r="G622" s="470"/>
      <c r="H622" s="470"/>
      <c r="I622" s="470"/>
      <c r="J622" s="470"/>
      <c r="K622" s="470"/>
      <c r="L622" s="470"/>
      <c r="M622" s="470"/>
      <c r="N622" s="470"/>
      <c r="O622" s="470"/>
      <c r="P622" s="470"/>
      <c r="Q622" s="470"/>
      <c r="R622" s="470"/>
      <c r="S622" s="470"/>
    </row>
    <row r="623" spans="2:19" s="10" customFormat="1" ht="19.5" customHeight="1">
      <c r="B623" s="473" t="s">
        <v>418</v>
      </c>
      <c r="C623" s="468"/>
      <c r="D623" s="353">
        <v>10.1</v>
      </c>
      <c r="E623" s="469">
        <v>10</v>
      </c>
      <c r="F623" s="393"/>
      <c r="G623" s="470"/>
      <c r="H623" s="470"/>
      <c r="I623" s="470"/>
      <c r="J623" s="470"/>
      <c r="K623" s="470"/>
      <c r="L623" s="470"/>
      <c r="M623" s="470"/>
      <c r="N623" s="470"/>
      <c r="O623" s="470"/>
      <c r="P623" s="470"/>
      <c r="Q623" s="470"/>
      <c r="R623" s="470"/>
      <c r="S623" s="470"/>
    </row>
    <row r="624" spans="2:19" s="17" customFormat="1" ht="46.5" customHeight="1">
      <c r="B624" s="108" t="s">
        <v>278</v>
      </c>
      <c r="C624" s="26">
        <v>230</v>
      </c>
      <c r="D624" s="26"/>
      <c r="E624" s="26"/>
      <c r="F624" s="26">
        <v>10.7</v>
      </c>
      <c r="G624" s="26">
        <v>11.9</v>
      </c>
      <c r="H624" s="26">
        <v>51.2</v>
      </c>
      <c r="I624" s="26">
        <v>308</v>
      </c>
      <c r="J624" s="26"/>
      <c r="K624" s="27"/>
      <c r="L624" s="26">
        <v>0.93</v>
      </c>
      <c r="M624" s="26">
        <v>0.17</v>
      </c>
      <c r="N624" s="26">
        <v>121</v>
      </c>
      <c r="O624" s="26">
        <v>0.93</v>
      </c>
      <c r="P624" s="31">
        <v>462</v>
      </c>
      <c r="Q624" s="52">
        <v>456</v>
      </c>
      <c r="R624" s="26">
        <v>42</v>
      </c>
      <c r="S624" s="26">
        <v>2.8</v>
      </c>
    </row>
    <row r="625" spans="2:19" s="37" customFormat="1" ht="33.75" customHeight="1">
      <c r="B625" s="335" t="s">
        <v>279</v>
      </c>
      <c r="C625" s="13"/>
      <c r="D625" s="25">
        <v>175.1</v>
      </c>
      <c r="E625" s="25">
        <v>172.9</v>
      </c>
      <c r="F625" s="13"/>
      <c r="G625" s="13"/>
      <c r="H625" s="13"/>
      <c r="I625" s="13"/>
      <c r="J625" s="25"/>
      <c r="K625" s="239"/>
      <c r="L625" s="13"/>
      <c r="M625" s="13"/>
      <c r="N625" s="13"/>
      <c r="O625" s="13"/>
      <c r="P625" s="336"/>
      <c r="Q625" s="336"/>
      <c r="R625" s="13"/>
      <c r="S625" s="13"/>
    </row>
    <row r="626" spans="2:19" s="37" customFormat="1" ht="33.75" customHeight="1">
      <c r="B626" s="335" t="s">
        <v>280</v>
      </c>
      <c r="C626" s="13"/>
      <c r="D626" s="25">
        <v>16.4</v>
      </c>
      <c r="E626" s="25">
        <v>16.4</v>
      </c>
      <c r="F626" s="13"/>
      <c r="G626" s="13"/>
      <c r="H626" s="13"/>
      <c r="I626" s="13"/>
      <c r="J626" s="25"/>
      <c r="K626" s="239"/>
      <c r="L626" s="13"/>
      <c r="M626" s="13"/>
      <c r="N626" s="13"/>
      <c r="O626" s="13"/>
      <c r="P626" s="336"/>
      <c r="Q626" s="336"/>
      <c r="R626" s="13"/>
      <c r="S626" s="13"/>
    </row>
    <row r="627" spans="2:19" s="37" customFormat="1" ht="33.75" customHeight="1">
      <c r="B627" s="335" t="s">
        <v>281</v>
      </c>
      <c r="C627" s="13"/>
      <c r="D627" s="25">
        <v>16.4</v>
      </c>
      <c r="E627" s="25">
        <v>16.4</v>
      </c>
      <c r="F627" s="13"/>
      <c r="G627" s="13"/>
      <c r="H627" s="13"/>
      <c r="I627" s="13"/>
      <c r="J627" s="25"/>
      <c r="K627" s="239"/>
      <c r="L627" s="13"/>
      <c r="M627" s="13"/>
      <c r="N627" s="13"/>
      <c r="O627" s="13"/>
      <c r="P627" s="336"/>
      <c r="Q627" s="336"/>
      <c r="R627" s="13"/>
      <c r="S627" s="13"/>
    </row>
    <row r="628" spans="2:19" s="37" customFormat="1" ht="33.75" customHeight="1">
      <c r="B628" s="335" t="s">
        <v>104</v>
      </c>
      <c r="C628" s="13"/>
      <c r="D628" s="25">
        <v>8.4</v>
      </c>
      <c r="E628" s="25">
        <v>8.4</v>
      </c>
      <c r="F628" s="13"/>
      <c r="G628" s="13"/>
      <c r="H628" s="13"/>
      <c r="I628" s="13"/>
      <c r="J628" s="25"/>
      <c r="K628" s="239"/>
      <c r="L628" s="13"/>
      <c r="M628" s="13"/>
      <c r="N628" s="13"/>
      <c r="O628" s="13"/>
      <c r="P628" s="336"/>
      <c r="Q628" s="336"/>
      <c r="R628" s="13"/>
      <c r="S628" s="13"/>
    </row>
    <row r="629" spans="2:19" s="37" customFormat="1" ht="33.75" customHeight="1">
      <c r="B629" s="335" t="s">
        <v>106</v>
      </c>
      <c r="C629" s="13"/>
      <c r="D629" s="25">
        <v>13.4</v>
      </c>
      <c r="E629" s="25">
        <v>13.4</v>
      </c>
      <c r="F629" s="13"/>
      <c r="G629" s="13"/>
      <c r="H629" s="13"/>
      <c r="I629" s="13"/>
      <c r="J629" s="25"/>
      <c r="K629" s="239"/>
      <c r="L629" s="13"/>
      <c r="M629" s="13"/>
      <c r="N629" s="13"/>
      <c r="O629" s="13"/>
      <c r="P629" s="336"/>
      <c r="Q629" s="336"/>
      <c r="R629" s="13"/>
      <c r="S629" s="13"/>
    </row>
    <row r="630" spans="2:19" s="37" customFormat="1" ht="33.75" customHeight="1">
      <c r="B630" s="335" t="s">
        <v>3</v>
      </c>
      <c r="C630" s="13"/>
      <c r="D630" s="25">
        <v>8.4</v>
      </c>
      <c r="E630" s="25">
        <v>8.4</v>
      </c>
      <c r="F630" s="13"/>
      <c r="G630" s="13"/>
      <c r="H630" s="13"/>
      <c r="I630" s="13"/>
      <c r="J630" s="25"/>
      <c r="K630" s="239"/>
      <c r="L630" s="13"/>
      <c r="M630" s="13"/>
      <c r="N630" s="13"/>
      <c r="O630" s="13"/>
      <c r="P630" s="336"/>
      <c r="Q630" s="336"/>
      <c r="R630" s="13"/>
      <c r="S630" s="13"/>
    </row>
    <row r="631" spans="2:19" s="37" customFormat="1" ht="33.75" customHeight="1">
      <c r="B631" s="335" t="s">
        <v>67</v>
      </c>
      <c r="C631" s="13"/>
      <c r="D631" s="25">
        <v>8.4</v>
      </c>
      <c r="E631" s="25">
        <v>8.4</v>
      </c>
      <c r="F631" s="13"/>
      <c r="G631" s="13"/>
      <c r="H631" s="13"/>
      <c r="I631" s="13"/>
      <c r="J631" s="25"/>
      <c r="K631" s="239"/>
      <c r="L631" s="13"/>
      <c r="M631" s="13"/>
      <c r="N631" s="13"/>
      <c r="O631" s="13"/>
      <c r="P631" s="336"/>
      <c r="Q631" s="336"/>
      <c r="R631" s="13"/>
      <c r="S631" s="13"/>
    </row>
    <row r="632" spans="2:19" s="37" customFormat="1" ht="33.75" customHeight="1">
      <c r="B632" s="335" t="s">
        <v>282</v>
      </c>
      <c r="C632" s="13"/>
      <c r="D632" s="25"/>
      <c r="E632" s="25">
        <v>210</v>
      </c>
      <c r="F632" s="13"/>
      <c r="G632" s="13"/>
      <c r="H632" s="13"/>
      <c r="I632" s="13"/>
      <c r="J632" s="25"/>
      <c r="K632" s="239"/>
      <c r="L632" s="13"/>
      <c r="M632" s="13"/>
      <c r="N632" s="13"/>
      <c r="O632" s="13"/>
      <c r="P632" s="336"/>
      <c r="Q632" s="336"/>
      <c r="R632" s="13"/>
      <c r="S632" s="13"/>
    </row>
    <row r="633" spans="2:19" s="37" customFormat="1" ht="33.75" customHeight="1">
      <c r="B633" s="337" t="s">
        <v>283</v>
      </c>
      <c r="C633" s="13"/>
      <c r="D633" s="25">
        <v>20</v>
      </c>
      <c r="E633" s="25">
        <v>20</v>
      </c>
      <c r="F633" s="13"/>
      <c r="G633" s="13"/>
      <c r="H633" s="13"/>
      <c r="I633" s="13"/>
      <c r="J633" s="25"/>
      <c r="K633" s="239"/>
      <c r="L633" s="13"/>
      <c r="M633" s="13"/>
      <c r="N633" s="13"/>
      <c r="O633" s="13"/>
      <c r="P633" s="336"/>
      <c r="Q633" s="336"/>
      <c r="R633" s="13"/>
      <c r="S633" s="13"/>
    </row>
    <row r="634" spans="2:19" s="35" customFormat="1" ht="81" customHeight="1">
      <c r="B634" s="87" t="s">
        <v>130</v>
      </c>
      <c r="C634" s="32">
        <v>100</v>
      </c>
      <c r="D634" s="32"/>
      <c r="E634" s="32"/>
      <c r="F634" s="32">
        <v>0.26</v>
      </c>
      <c r="G634" s="33">
        <v>0.17</v>
      </c>
      <c r="H634" s="32">
        <v>13.81</v>
      </c>
      <c r="I634" s="32">
        <v>52</v>
      </c>
      <c r="J634" s="32"/>
      <c r="K634" s="32">
        <v>11.05</v>
      </c>
      <c r="L634" s="33">
        <v>16</v>
      </c>
      <c r="M634" s="32">
        <v>0.02</v>
      </c>
      <c r="N634" s="69">
        <v>0</v>
      </c>
      <c r="O634" s="32">
        <v>0.17</v>
      </c>
      <c r="P634" s="47">
        <v>2.97</v>
      </c>
      <c r="Q634" s="47">
        <v>9.6</v>
      </c>
      <c r="R634" s="33">
        <v>2.08</v>
      </c>
      <c r="S634" s="32">
        <v>0.16</v>
      </c>
    </row>
    <row r="635" spans="2:19" s="35" customFormat="1" ht="22.5" customHeight="1">
      <c r="B635" s="87" t="s">
        <v>465</v>
      </c>
      <c r="C635" s="32">
        <v>200</v>
      </c>
      <c r="D635" s="32"/>
      <c r="E635" s="32"/>
      <c r="F635" s="33">
        <v>3.1</v>
      </c>
      <c r="G635" s="33">
        <v>2.7</v>
      </c>
      <c r="H635" s="33">
        <v>15.9</v>
      </c>
      <c r="I635" s="32">
        <v>100</v>
      </c>
      <c r="J635" s="32"/>
      <c r="K635" s="464"/>
      <c r="L635" s="34">
        <v>1.3</v>
      </c>
      <c r="M635" s="32">
        <v>0.04</v>
      </c>
      <c r="N635" s="69">
        <v>20</v>
      </c>
      <c r="O635" s="32">
        <v>0.05</v>
      </c>
      <c r="P635" s="47">
        <v>125.78</v>
      </c>
      <c r="Q635" s="69">
        <v>90</v>
      </c>
      <c r="R635" s="32">
        <v>14</v>
      </c>
      <c r="S635" s="33">
        <v>0.13</v>
      </c>
    </row>
    <row r="636" spans="2:19" ht="27" customHeight="1">
      <c r="B636" s="348" t="s">
        <v>320</v>
      </c>
      <c r="C636" s="329"/>
      <c r="D636" s="332">
        <v>4</v>
      </c>
      <c r="E636" s="332">
        <v>4</v>
      </c>
      <c r="F636" s="334"/>
      <c r="G636" s="334"/>
      <c r="H636" s="334"/>
      <c r="I636" s="334"/>
      <c r="J636" s="334"/>
      <c r="K636" s="470"/>
      <c r="L636" s="334"/>
      <c r="M636" s="334"/>
      <c r="N636" s="361"/>
      <c r="O636" s="334"/>
      <c r="P636" s="349"/>
      <c r="Q636" s="490"/>
      <c r="R636" s="334"/>
      <c r="S636" s="334"/>
    </row>
    <row r="637" spans="2:19" ht="27" customHeight="1">
      <c r="B637" s="348" t="s">
        <v>71</v>
      </c>
      <c r="C637" s="329"/>
      <c r="D637" s="332">
        <v>9</v>
      </c>
      <c r="E637" s="332">
        <v>9</v>
      </c>
      <c r="F637" s="334"/>
      <c r="G637" s="334"/>
      <c r="H637" s="334"/>
      <c r="I637" s="334"/>
      <c r="J637" s="334"/>
      <c r="K637" s="470"/>
      <c r="L637" s="334"/>
      <c r="M637" s="334"/>
      <c r="N637" s="361"/>
      <c r="O637" s="334"/>
      <c r="P637" s="349"/>
      <c r="Q637" s="490"/>
      <c r="R637" s="334"/>
      <c r="S637" s="334"/>
    </row>
    <row r="638" spans="2:19" ht="27" customHeight="1">
      <c r="B638" s="348" t="s">
        <v>98</v>
      </c>
      <c r="C638" s="329"/>
      <c r="D638" s="332">
        <v>100</v>
      </c>
      <c r="E638" s="332">
        <v>100</v>
      </c>
      <c r="F638" s="334"/>
      <c r="G638" s="334"/>
      <c r="H638" s="334"/>
      <c r="I638" s="334"/>
      <c r="J638" s="334"/>
      <c r="K638" s="470"/>
      <c r="L638" s="334"/>
      <c r="M638" s="334"/>
      <c r="N638" s="361"/>
      <c r="O638" s="334"/>
      <c r="P638" s="349"/>
      <c r="Q638" s="490"/>
      <c r="R638" s="334"/>
      <c r="S638" s="334"/>
    </row>
    <row r="639" spans="2:19" ht="27" customHeight="1">
      <c r="B639" s="348" t="s">
        <v>63</v>
      </c>
      <c r="C639" s="329"/>
      <c r="D639" s="332">
        <v>100</v>
      </c>
      <c r="E639" s="332">
        <v>100</v>
      </c>
      <c r="F639" s="334"/>
      <c r="G639" s="334"/>
      <c r="H639" s="334"/>
      <c r="I639" s="334"/>
      <c r="J639" s="334"/>
      <c r="K639" s="334"/>
      <c r="L639" s="334"/>
      <c r="M639" s="334"/>
      <c r="N639" s="361"/>
      <c r="O639" s="334"/>
      <c r="P639" s="349"/>
      <c r="Q639" s="490"/>
      <c r="R639" s="334"/>
      <c r="S639" s="334"/>
    </row>
    <row r="640" spans="2:19" ht="27" customHeight="1">
      <c r="B640" s="350" t="s">
        <v>401</v>
      </c>
      <c r="C640" s="329"/>
      <c r="D640" s="332">
        <v>46</v>
      </c>
      <c r="E640" s="332">
        <v>46</v>
      </c>
      <c r="F640" s="334"/>
      <c r="G640" s="334"/>
      <c r="H640" s="334"/>
      <c r="I640" s="334"/>
      <c r="J640" s="334"/>
      <c r="K640" s="334"/>
      <c r="L640" s="334"/>
      <c r="M640" s="334"/>
      <c r="N640" s="361"/>
      <c r="O640" s="334"/>
      <c r="P640" s="349"/>
      <c r="Q640" s="490"/>
      <c r="R640" s="334"/>
      <c r="S640" s="334"/>
    </row>
    <row r="641" spans="2:19" ht="27" customHeight="1">
      <c r="B641" s="350" t="s">
        <v>402</v>
      </c>
      <c r="C641" s="329"/>
      <c r="D641" s="332">
        <v>12</v>
      </c>
      <c r="E641" s="332">
        <v>12</v>
      </c>
      <c r="F641" s="334"/>
      <c r="G641" s="334"/>
      <c r="H641" s="334"/>
      <c r="I641" s="334"/>
      <c r="J641" s="334"/>
      <c r="K641" s="334"/>
      <c r="L641" s="334"/>
      <c r="M641" s="334"/>
      <c r="N641" s="361"/>
      <c r="O641" s="334"/>
      <c r="P641" s="349"/>
      <c r="Q641" s="490"/>
      <c r="R641" s="334"/>
      <c r="S641" s="334"/>
    </row>
    <row r="642" spans="2:19" ht="31.5" customHeight="1">
      <c r="B642" s="360" t="s">
        <v>101</v>
      </c>
      <c r="C642" s="329"/>
      <c r="D642" s="332">
        <v>54</v>
      </c>
      <c r="E642" s="332">
        <v>54</v>
      </c>
      <c r="F642" s="334"/>
      <c r="G642" s="334"/>
      <c r="H642" s="334"/>
      <c r="I642" s="334"/>
      <c r="J642" s="334"/>
      <c r="K642" s="334"/>
      <c r="L642" s="334"/>
      <c r="M642" s="334"/>
      <c r="N642" s="361"/>
      <c r="O642" s="334"/>
      <c r="P642" s="349"/>
      <c r="Q642" s="490"/>
      <c r="R642" s="334"/>
      <c r="S642" s="334"/>
    </row>
    <row r="643" spans="2:19" ht="21" customHeight="1">
      <c r="B643" s="360" t="s">
        <v>107</v>
      </c>
      <c r="C643" s="329"/>
      <c r="D643" s="332">
        <v>88</v>
      </c>
      <c r="E643" s="332">
        <v>88</v>
      </c>
      <c r="F643" s="334"/>
      <c r="G643" s="334"/>
      <c r="H643" s="334"/>
      <c r="I643" s="334"/>
      <c r="J643" s="334"/>
      <c r="K643" s="334"/>
      <c r="L643" s="334"/>
      <c r="M643" s="334"/>
      <c r="N643" s="361"/>
      <c r="O643" s="334"/>
      <c r="P643" s="349"/>
      <c r="Q643" s="490"/>
      <c r="R643" s="334"/>
      <c r="S643" s="334"/>
    </row>
    <row r="644" spans="1:20" s="9" customFormat="1" ht="37.5" customHeight="1">
      <c r="A644" s="491" t="s">
        <v>374</v>
      </c>
      <c r="B644" s="492"/>
      <c r="C644" s="493" t="s">
        <v>457</v>
      </c>
      <c r="D644" s="492"/>
      <c r="E644" s="494"/>
      <c r="F644" s="563">
        <f>SUM(F619+F624+F634+F635)</f>
        <v>15.459999999999999</v>
      </c>
      <c r="G644" s="563">
        <f aca="true" t="shared" si="28" ref="G644:S644">SUM(G619+G624+G634+G635)</f>
        <v>18.64</v>
      </c>
      <c r="H644" s="563">
        <f t="shared" si="28"/>
        <v>103.74000000000001</v>
      </c>
      <c r="I644" s="563">
        <f t="shared" si="28"/>
        <v>649</v>
      </c>
      <c r="J644" s="563">
        <f t="shared" si="28"/>
        <v>0</v>
      </c>
      <c r="K644" s="563">
        <f t="shared" si="28"/>
        <v>11.05</v>
      </c>
      <c r="L644" s="563">
        <f t="shared" si="28"/>
        <v>18.330000000000002</v>
      </c>
      <c r="M644" s="563">
        <f t="shared" si="28"/>
        <v>0.27</v>
      </c>
      <c r="N644" s="563">
        <f t="shared" si="28"/>
        <v>161</v>
      </c>
      <c r="O644" s="563">
        <f t="shared" si="28"/>
        <v>1.54</v>
      </c>
      <c r="P644" s="563">
        <f t="shared" si="28"/>
        <v>600.75</v>
      </c>
      <c r="Q644" s="563">
        <f t="shared" si="28"/>
        <v>578.4000000000001</v>
      </c>
      <c r="R644" s="563">
        <f t="shared" si="28"/>
        <v>63.68</v>
      </c>
      <c r="S644" s="563">
        <f t="shared" si="28"/>
        <v>23.09</v>
      </c>
      <c r="T644" s="496"/>
    </row>
    <row r="645" spans="1:19" s="35" customFormat="1" ht="39.75" customHeight="1">
      <c r="A645" s="255" t="s">
        <v>377</v>
      </c>
      <c r="B645" s="275"/>
      <c r="C645" s="256"/>
      <c r="D645" s="256"/>
      <c r="E645" s="257"/>
      <c r="F645" s="71"/>
      <c r="G645" s="71"/>
      <c r="H645" s="71"/>
      <c r="I645" s="96"/>
      <c r="J645" s="71"/>
      <c r="K645" s="71"/>
      <c r="L645" s="71"/>
      <c r="M645" s="71"/>
      <c r="N645" s="71"/>
      <c r="O645" s="71"/>
      <c r="P645" s="96"/>
      <c r="Q645" s="71"/>
      <c r="R645" s="71"/>
      <c r="S645" s="71"/>
    </row>
    <row r="646" spans="2:205" s="37" customFormat="1" ht="51" customHeight="1">
      <c r="B646" s="85" t="s">
        <v>466</v>
      </c>
      <c r="C646" s="26">
        <v>100</v>
      </c>
      <c r="D646" s="28"/>
      <c r="E646" s="28"/>
      <c r="F646" s="26">
        <v>3.3</v>
      </c>
      <c r="G646" s="26">
        <v>3.8</v>
      </c>
      <c r="H646" s="26">
        <v>5.3</v>
      </c>
      <c r="I646" s="26">
        <v>148</v>
      </c>
      <c r="J646" s="29"/>
      <c r="K646" s="30">
        <v>8.1</v>
      </c>
      <c r="L646" s="24">
        <v>1.7</v>
      </c>
      <c r="M646" s="26">
        <v>0.006</v>
      </c>
      <c r="N646" s="27">
        <v>0</v>
      </c>
      <c r="O646" s="27">
        <v>0.33</v>
      </c>
      <c r="P646" s="23">
        <v>10.8</v>
      </c>
      <c r="Q646" s="26">
        <v>13.6</v>
      </c>
      <c r="R646" s="26">
        <v>4.3</v>
      </c>
      <c r="S646" s="26">
        <v>0.4</v>
      </c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</row>
    <row r="647" spans="2:205" s="37" customFormat="1" ht="26.25" customHeight="1">
      <c r="B647" s="101" t="s">
        <v>104</v>
      </c>
      <c r="C647" s="28"/>
      <c r="D647" s="28">
        <v>20</v>
      </c>
      <c r="E647" s="28">
        <v>20</v>
      </c>
      <c r="F647" s="28"/>
      <c r="G647" s="28"/>
      <c r="H647" s="28"/>
      <c r="I647" s="28"/>
      <c r="J647" s="29"/>
      <c r="K647" s="29"/>
      <c r="L647" s="399"/>
      <c r="M647" s="28"/>
      <c r="N647" s="39"/>
      <c r="O647" s="39"/>
      <c r="P647" s="40"/>
      <c r="Q647" s="28"/>
      <c r="R647" s="28"/>
      <c r="S647" s="28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</row>
    <row r="648" spans="2:205" s="37" customFormat="1" ht="30" customHeight="1">
      <c r="B648" s="101" t="s">
        <v>467</v>
      </c>
      <c r="C648" s="28"/>
      <c r="D648" s="28">
        <v>126</v>
      </c>
      <c r="E648" s="28">
        <v>77</v>
      </c>
      <c r="F648" s="28"/>
      <c r="G648" s="28"/>
      <c r="H648" s="28"/>
      <c r="I648" s="28"/>
      <c r="J648" s="29"/>
      <c r="K648" s="29"/>
      <c r="L648" s="399"/>
      <c r="M648" s="28"/>
      <c r="N648" s="39"/>
      <c r="O648" s="39"/>
      <c r="P648" s="40"/>
      <c r="Q648" s="28"/>
      <c r="R648" s="28"/>
      <c r="S648" s="28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</row>
    <row r="649" spans="2:205" s="37" customFormat="1" ht="30" customHeight="1">
      <c r="B649" s="101" t="s">
        <v>64</v>
      </c>
      <c r="C649" s="28"/>
      <c r="D649" s="28">
        <v>4</v>
      </c>
      <c r="E649" s="28">
        <v>3.3</v>
      </c>
      <c r="F649" s="28"/>
      <c r="G649" s="28"/>
      <c r="H649" s="28"/>
      <c r="I649" s="28"/>
      <c r="J649" s="29"/>
      <c r="K649" s="29"/>
      <c r="L649" s="399"/>
      <c r="M649" s="28"/>
      <c r="N649" s="39"/>
      <c r="O649" s="39"/>
      <c r="P649" s="40"/>
      <c r="Q649" s="28"/>
      <c r="R649" s="28"/>
      <c r="S649" s="28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</row>
    <row r="650" spans="2:205" s="37" customFormat="1" ht="30" customHeight="1">
      <c r="B650" s="101" t="s">
        <v>66</v>
      </c>
      <c r="C650" s="28"/>
      <c r="D650" s="28">
        <v>1.7</v>
      </c>
      <c r="E650" s="28">
        <v>1.7</v>
      </c>
      <c r="F650" s="28"/>
      <c r="G650" s="28"/>
      <c r="H650" s="28"/>
      <c r="I650" s="28"/>
      <c r="J650" s="29"/>
      <c r="K650" s="29"/>
      <c r="L650" s="399"/>
      <c r="M650" s="28"/>
      <c r="N650" s="39"/>
      <c r="O650" s="39"/>
      <c r="P650" s="40"/>
      <c r="Q650" s="28"/>
      <c r="R650" s="28"/>
      <c r="S650" s="28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</row>
    <row r="651" spans="2:205" s="37" customFormat="1" ht="30" customHeight="1">
      <c r="B651" s="101" t="s">
        <v>15</v>
      </c>
      <c r="C651" s="28"/>
      <c r="D651" s="28">
        <v>0.5</v>
      </c>
      <c r="E651" s="28">
        <v>0.5</v>
      </c>
      <c r="F651" s="28"/>
      <c r="G651" s="28"/>
      <c r="H651" s="28"/>
      <c r="I651" s="28"/>
      <c r="J651" s="29"/>
      <c r="K651" s="29"/>
      <c r="L651" s="399"/>
      <c r="M651" s="28"/>
      <c r="N651" s="39"/>
      <c r="O651" s="39"/>
      <c r="P651" s="40"/>
      <c r="Q651" s="28"/>
      <c r="R651" s="28"/>
      <c r="S651" s="28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</row>
    <row r="652" spans="1:20" s="9" customFormat="1" ht="36" customHeight="1">
      <c r="A652" s="546"/>
      <c r="B652" s="397" t="s">
        <v>408</v>
      </c>
      <c r="C652" s="23" t="s">
        <v>469</v>
      </c>
      <c r="D652" s="547"/>
      <c r="E652" s="23"/>
      <c r="F652" s="24">
        <v>6.5</v>
      </c>
      <c r="G652" s="24">
        <v>8.9</v>
      </c>
      <c r="H652" s="24">
        <v>15</v>
      </c>
      <c r="I652" s="24">
        <v>186</v>
      </c>
      <c r="J652" s="343"/>
      <c r="K652" s="343">
        <f>SUM(K655:K665)</f>
        <v>20.91356</v>
      </c>
      <c r="L652" s="343">
        <v>4.4</v>
      </c>
      <c r="M652" s="343">
        <v>0.13</v>
      </c>
      <c r="N652" s="318">
        <v>17.5</v>
      </c>
      <c r="O652" s="343">
        <v>0.42</v>
      </c>
      <c r="P652" s="319">
        <v>30.1</v>
      </c>
      <c r="Q652" s="319">
        <v>121.8</v>
      </c>
      <c r="R652" s="343">
        <v>31.45</v>
      </c>
      <c r="S652" s="343">
        <v>1.87</v>
      </c>
      <c r="T652" s="496"/>
    </row>
    <row r="653" spans="1:20" s="20" customFormat="1" ht="32.25" customHeight="1">
      <c r="A653" s="548"/>
      <c r="B653" s="549" t="s">
        <v>60</v>
      </c>
      <c r="C653" s="40"/>
      <c r="D653" s="84">
        <v>44</v>
      </c>
      <c r="E653" s="40">
        <v>32</v>
      </c>
      <c r="F653" s="399"/>
      <c r="G653" s="399"/>
      <c r="H653" s="399"/>
      <c r="I653" s="399"/>
      <c r="J653" s="347"/>
      <c r="K653" s="347"/>
      <c r="L653" s="347"/>
      <c r="M653" s="347"/>
      <c r="N653" s="322"/>
      <c r="O653" s="347"/>
      <c r="P653" s="323"/>
      <c r="Q653" s="323"/>
      <c r="R653" s="347"/>
      <c r="S653" s="347"/>
      <c r="T653" s="550"/>
    </row>
    <row r="654" spans="1:20" s="20" customFormat="1" ht="37.5" customHeight="1">
      <c r="A654" s="548"/>
      <c r="B654" s="549" t="s">
        <v>20</v>
      </c>
      <c r="C654" s="40"/>
      <c r="D654" s="84">
        <v>32</v>
      </c>
      <c r="E654" s="40">
        <v>32</v>
      </c>
      <c r="F654" s="399"/>
      <c r="G654" s="399"/>
      <c r="H654" s="399"/>
      <c r="I654" s="399"/>
      <c r="J654" s="347"/>
      <c r="K654" s="347"/>
      <c r="L654" s="347"/>
      <c r="M654" s="347"/>
      <c r="N654" s="322"/>
      <c r="O654" s="347"/>
      <c r="P654" s="323"/>
      <c r="Q654" s="323"/>
      <c r="R654" s="347"/>
      <c r="S654" s="347"/>
      <c r="T654" s="550"/>
    </row>
    <row r="655" spans="1:20" s="20" customFormat="1" ht="54" customHeight="1">
      <c r="A655" s="548"/>
      <c r="B655" s="549" t="s">
        <v>409</v>
      </c>
      <c r="C655" s="40"/>
      <c r="D655" s="84">
        <v>30</v>
      </c>
      <c r="E655" s="40">
        <v>30</v>
      </c>
      <c r="F655" s="399"/>
      <c r="G655" s="399"/>
      <c r="H655" s="399"/>
      <c r="I655" s="399"/>
      <c r="J655" s="347">
        <v>400</v>
      </c>
      <c r="K655" s="347">
        <f>J655*D655/1000</f>
        <v>12</v>
      </c>
      <c r="L655" s="347"/>
      <c r="M655" s="347"/>
      <c r="N655" s="322"/>
      <c r="O655" s="347"/>
      <c r="P655" s="323"/>
      <c r="Q655" s="323"/>
      <c r="R655" s="347"/>
      <c r="S655" s="347"/>
      <c r="T655" s="550"/>
    </row>
    <row r="656" spans="1:20" s="20" customFormat="1" ht="31.5" customHeight="1">
      <c r="A656" s="548"/>
      <c r="B656" s="549" t="s">
        <v>410</v>
      </c>
      <c r="C656" s="23"/>
      <c r="D656" s="84">
        <v>66</v>
      </c>
      <c r="E656" s="40">
        <v>50</v>
      </c>
      <c r="F656" s="24"/>
      <c r="G656" s="24"/>
      <c r="H656" s="24"/>
      <c r="I656" s="24"/>
      <c r="J656" s="343"/>
      <c r="K656" s="347">
        <f aca="true" t="shared" si="29" ref="K656:K665">J656*D656/1000</f>
        <v>0</v>
      </c>
      <c r="L656" s="343"/>
      <c r="M656" s="343"/>
      <c r="N656" s="318"/>
      <c r="O656" s="343"/>
      <c r="P656" s="319"/>
      <c r="Q656" s="319"/>
      <c r="R656" s="343"/>
      <c r="S656" s="343"/>
      <c r="T656" s="550"/>
    </row>
    <row r="657" spans="1:20" s="20" customFormat="1" ht="29.25" customHeight="1">
      <c r="A657" s="548"/>
      <c r="B657" s="398" t="s">
        <v>411</v>
      </c>
      <c r="C657" s="23"/>
      <c r="D657" s="84">
        <v>72</v>
      </c>
      <c r="E657" s="40">
        <v>50</v>
      </c>
      <c r="F657" s="24"/>
      <c r="G657" s="24"/>
      <c r="H657" s="24"/>
      <c r="I657" s="24"/>
      <c r="J657" s="343"/>
      <c r="K657" s="347">
        <f t="shared" si="29"/>
        <v>0</v>
      </c>
      <c r="L657" s="343"/>
      <c r="M657" s="343"/>
      <c r="N657" s="318"/>
      <c r="O657" s="343"/>
      <c r="P657" s="319"/>
      <c r="Q657" s="319"/>
      <c r="R657" s="343"/>
      <c r="S657" s="343"/>
      <c r="T657" s="550"/>
    </row>
    <row r="658" spans="1:20" s="20" customFormat="1" ht="29.25" customHeight="1">
      <c r="A658" s="548"/>
      <c r="B658" s="398" t="s">
        <v>381</v>
      </c>
      <c r="C658" s="23"/>
      <c r="D658" s="84">
        <v>76</v>
      </c>
      <c r="E658" s="40">
        <v>50</v>
      </c>
      <c r="F658" s="24"/>
      <c r="G658" s="24"/>
      <c r="H658" s="24"/>
      <c r="I658" s="24"/>
      <c r="J658" s="343"/>
      <c r="K658" s="347">
        <f t="shared" si="29"/>
        <v>0</v>
      </c>
      <c r="L658" s="343"/>
      <c r="M658" s="343"/>
      <c r="N658" s="318"/>
      <c r="O658" s="343"/>
      <c r="P658" s="319"/>
      <c r="Q658" s="319"/>
      <c r="R658" s="343"/>
      <c r="S658" s="343"/>
      <c r="T658" s="550"/>
    </row>
    <row r="659" spans="1:20" s="20" customFormat="1" ht="29.25" customHeight="1">
      <c r="A659" s="548"/>
      <c r="B659" s="398" t="s">
        <v>412</v>
      </c>
      <c r="C659" s="23"/>
      <c r="D659" s="84">
        <v>82</v>
      </c>
      <c r="E659" s="40">
        <v>50</v>
      </c>
      <c r="F659" s="24"/>
      <c r="G659" s="24"/>
      <c r="H659" s="24"/>
      <c r="I659" s="24"/>
      <c r="J659" s="347">
        <v>32.5</v>
      </c>
      <c r="K659" s="347">
        <f t="shared" si="29"/>
        <v>2.665</v>
      </c>
      <c r="L659" s="347"/>
      <c r="M659" s="347"/>
      <c r="N659" s="322"/>
      <c r="O659" s="347"/>
      <c r="P659" s="323"/>
      <c r="Q659" s="323"/>
      <c r="R659" s="347"/>
      <c r="S659" s="347"/>
      <c r="T659" s="550"/>
    </row>
    <row r="660" spans="1:20" s="20" customFormat="1" ht="29.25" customHeight="1">
      <c r="A660" s="548"/>
      <c r="B660" s="398" t="s">
        <v>69</v>
      </c>
      <c r="C660" s="23"/>
      <c r="D660" s="84">
        <v>12.5</v>
      </c>
      <c r="E660" s="40">
        <v>10</v>
      </c>
      <c r="F660" s="24"/>
      <c r="G660" s="24"/>
      <c r="H660" s="24"/>
      <c r="I660" s="24"/>
      <c r="J660" s="347"/>
      <c r="K660" s="347">
        <f t="shared" si="29"/>
        <v>0</v>
      </c>
      <c r="L660" s="347"/>
      <c r="M660" s="347"/>
      <c r="N660" s="322"/>
      <c r="O660" s="347"/>
      <c r="P660" s="323"/>
      <c r="Q660" s="323"/>
      <c r="R660" s="347"/>
      <c r="S660" s="347"/>
      <c r="T660" s="550"/>
    </row>
    <row r="661" spans="1:20" s="20" customFormat="1" ht="29.25" customHeight="1">
      <c r="A661" s="548"/>
      <c r="B661" s="398" t="s">
        <v>117</v>
      </c>
      <c r="C661" s="23"/>
      <c r="D661" s="84">
        <v>13.3</v>
      </c>
      <c r="E661" s="40">
        <v>10</v>
      </c>
      <c r="F661" s="24"/>
      <c r="G661" s="24"/>
      <c r="H661" s="24"/>
      <c r="I661" s="24"/>
      <c r="J661" s="347">
        <v>60.8</v>
      </c>
      <c r="K661" s="347">
        <f t="shared" si="29"/>
        <v>0.80864</v>
      </c>
      <c r="L661" s="347"/>
      <c r="M661" s="347"/>
      <c r="N661" s="322"/>
      <c r="O661" s="347"/>
      <c r="P661" s="323"/>
      <c r="Q661" s="323"/>
      <c r="R661" s="347"/>
      <c r="S661" s="347"/>
      <c r="T661" s="550"/>
    </row>
    <row r="662" spans="1:20" s="20" customFormat="1" ht="20.25" customHeight="1">
      <c r="A662" s="548"/>
      <c r="B662" s="398" t="s">
        <v>64</v>
      </c>
      <c r="C662" s="23"/>
      <c r="D662" s="84">
        <v>12</v>
      </c>
      <c r="E662" s="40">
        <v>10</v>
      </c>
      <c r="F662" s="24"/>
      <c r="G662" s="24"/>
      <c r="H662" s="24"/>
      <c r="I662" s="24"/>
      <c r="J662" s="347">
        <v>27.3</v>
      </c>
      <c r="K662" s="347">
        <f t="shared" si="29"/>
        <v>0.3276</v>
      </c>
      <c r="L662" s="347"/>
      <c r="M662" s="347"/>
      <c r="N662" s="322"/>
      <c r="O662" s="347"/>
      <c r="P662" s="323"/>
      <c r="Q662" s="323"/>
      <c r="R662" s="347"/>
      <c r="S662" s="347"/>
      <c r="T662" s="550"/>
    </row>
    <row r="663" spans="1:20" s="20" customFormat="1" ht="33.75" customHeight="1">
      <c r="A663" s="548"/>
      <c r="B663" s="549" t="s">
        <v>413</v>
      </c>
      <c r="C663" s="23"/>
      <c r="D663" s="84">
        <v>12.4</v>
      </c>
      <c r="E663" s="40">
        <v>8</v>
      </c>
      <c r="F663" s="24"/>
      <c r="G663" s="24"/>
      <c r="H663" s="24"/>
      <c r="I663" s="24"/>
      <c r="J663" s="347">
        <v>96.8</v>
      </c>
      <c r="K663" s="347">
        <f t="shared" si="29"/>
        <v>1.2003199999999998</v>
      </c>
      <c r="L663" s="347"/>
      <c r="M663" s="347"/>
      <c r="N663" s="322"/>
      <c r="O663" s="347"/>
      <c r="P663" s="323"/>
      <c r="Q663" s="323"/>
      <c r="R663" s="347"/>
      <c r="S663" s="347"/>
      <c r="T663" s="550"/>
    </row>
    <row r="664" spans="1:20" s="20" customFormat="1" ht="24.75" customHeight="1">
      <c r="A664" s="548"/>
      <c r="B664" s="549" t="s">
        <v>67</v>
      </c>
      <c r="C664" s="23"/>
      <c r="D664" s="84">
        <v>6</v>
      </c>
      <c r="E664" s="40">
        <v>6</v>
      </c>
      <c r="F664" s="24"/>
      <c r="G664" s="24"/>
      <c r="H664" s="24"/>
      <c r="I664" s="24"/>
      <c r="J664" s="347">
        <v>650</v>
      </c>
      <c r="K664" s="347">
        <f t="shared" si="29"/>
        <v>3.9</v>
      </c>
      <c r="L664" s="347"/>
      <c r="M664" s="347"/>
      <c r="N664" s="322"/>
      <c r="O664" s="347"/>
      <c r="P664" s="323"/>
      <c r="Q664" s="323"/>
      <c r="R664" s="347"/>
      <c r="S664" s="347"/>
      <c r="T664" s="550"/>
    </row>
    <row r="665" spans="1:20" s="20" customFormat="1" ht="25.5" customHeight="1">
      <c r="A665" s="548"/>
      <c r="B665" s="549" t="s">
        <v>15</v>
      </c>
      <c r="C665" s="23"/>
      <c r="D665" s="84">
        <v>1</v>
      </c>
      <c r="E665" s="40">
        <v>1</v>
      </c>
      <c r="F665" s="24"/>
      <c r="G665" s="24"/>
      <c r="H665" s="24"/>
      <c r="I665" s="24"/>
      <c r="J665" s="347">
        <v>12</v>
      </c>
      <c r="K665" s="347">
        <f t="shared" si="29"/>
        <v>0.012</v>
      </c>
      <c r="L665" s="347"/>
      <c r="M665" s="347"/>
      <c r="N665" s="322"/>
      <c r="O665" s="347"/>
      <c r="P665" s="323"/>
      <c r="Q665" s="323"/>
      <c r="R665" s="347"/>
      <c r="S665" s="347"/>
      <c r="T665" s="550"/>
    </row>
    <row r="666" spans="2:19" s="70" customFormat="1" ht="55.5" customHeight="1">
      <c r="B666" s="591" t="s">
        <v>468</v>
      </c>
      <c r="C666" s="69">
        <v>250</v>
      </c>
      <c r="D666" s="33"/>
      <c r="E666" s="33"/>
      <c r="F666" s="33">
        <v>14.02</v>
      </c>
      <c r="G666" s="47">
        <v>14.02</v>
      </c>
      <c r="H666" s="47">
        <v>31.3</v>
      </c>
      <c r="I666" s="69">
        <v>392</v>
      </c>
      <c r="J666" s="33"/>
      <c r="K666" s="33">
        <f>SUM(K671:K674)</f>
        <v>7.840469999999999</v>
      </c>
      <c r="L666" s="33">
        <v>3.7</v>
      </c>
      <c r="M666" s="33">
        <v>0.19</v>
      </c>
      <c r="N666" s="69">
        <v>8.7</v>
      </c>
      <c r="O666" s="33">
        <v>1.09</v>
      </c>
      <c r="P666" s="47">
        <v>35.7</v>
      </c>
      <c r="Q666" s="47">
        <v>141</v>
      </c>
      <c r="R666" s="33">
        <v>89.5</v>
      </c>
      <c r="S666" s="33">
        <v>2.5</v>
      </c>
    </row>
    <row r="667" spans="2:19" s="306" customFormat="1" ht="23.25" customHeight="1">
      <c r="B667" s="592" t="s">
        <v>0</v>
      </c>
      <c r="C667" s="116"/>
      <c r="D667" s="60">
        <v>94</v>
      </c>
      <c r="E667" s="60">
        <v>65</v>
      </c>
      <c r="F667" s="60"/>
      <c r="G667" s="122"/>
      <c r="H667" s="122"/>
      <c r="I667" s="116"/>
      <c r="J667" s="60"/>
      <c r="K667" s="60"/>
      <c r="L667" s="60"/>
      <c r="M667" s="60"/>
      <c r="N667" s="116"/>
      <c r="O667" s="60"/>
      <c r="P667" s="122"/>
      <c r="Q667" s="122"/>
      <c r="R667" s="60"/>
      <c r="S667" s="60"/>
    </row>
    <row r="668" spans="2:19" s="306" customFormat="1" ht="23.25" customHeight="1">
      <c r="B668" s="592" t="s">
        <v>143</v>
      </c>
      <c r="C668" s="116"/>
      <c r="D668" s="60">
        <v>68</v>
      </c>
      <c r="E668" s="60">
        <v>65</v>
      </c>
      <c r="F668" s="60"/>
      <c r="G668" s="122"/>
      <c r="H668" s="122"/>
      <c r="I668" s="116"/>
      <c r="J668" s="60"/>
      <c r="K668" s="60"/>
      <c r="L668" s="60"/>
      <c r="M668" s="60"/>
      <c r="N668" s="116"/>
      <c r="O668" s="60"/>
      <c r="P668" s="122"/>
      <c r="Q668" s="122"/>
      <c r="R668" s="60"/>
      <c r="S668" s="60"/>
    </row>
    <row r="669" spans="2:19" s="306" customFormat="1" ht="23.25" customHeight="1">
      <c r="B669" s="592" t="s">
        <v>70</v>
      </c>
      <c r="C669" s="116"/>
      <c r="D669" s="60">
        <v>43.5</v>
      </c>
      <c r="E669" s="60">
        <v>43.5</v>
      </c>
      <c r="F669" s="60"/>
      <c r="G669" s="122"/>
      <c r="H669" s="122"/>
      <c r="I669" s="116"/>
      <c r="J669" s="60"/>
      <c r="K669" s="60"/>
      <c r="L669" s="60"/>
      <c r="M669" s="60"/>
      <c r="N669" s="116"/>
      <c r="O669" s="60"/>
      <c r="P669" s="122"/>
      <c r="Q669" s="122"/>
      <c r="R669" s="60"/>
      <c r="S669" s="60"/>
    </row>
    <row r="670" spans="2:19" s="306" customFormat="1" ht="23.25" customHeight="1">
      <c r="B670" s="592" t="s">
        <v>64</v>
      </c>
      <c r="C670" s="116"/>
      <c r="D670" s="60">
        <v>18</v>
      </c>
      <c r="E670" s="60">
        <v>15</v>
      </c>
      <c r="F670" s="60"/>
      <c r="G670" s="122"/>
      <c r="H670" s="122"/>
      <c r="I670" s="116"/>
      <c r="J670" s="60"/>
      <c r="K670" s="60"/>
      <c r="L670" s="60"/>
      <c r="M670" s="60"/>
      <c r="N670" s="116"/>
      <c r="O670" s="60"/>
      <c r="P670" s="122"/>
      <c r="Q670" s="122"/>
      <c r="R670" s="60"/>
      <c r="S670" s="60"/>
    </row>
    <row r="671" spans="2:19" ht="30" customHeight="1">
      <c r="B671" s="115" t="s">
        <v>158</v>
      </c>
      <c r="C671" s="32"/>
      <c r="D671" s="43">
        <v>25</v>
      </c>
      <c r="E671" s="43">
        <v>20</v>
      </c>
      <c r="F671" s="45"/>
      <c r="G671" s="45"/>
      <c r="H671" s="45"/>
      <c r="I671" s="45"/>
      <c r="J671" s="45">
        <v>144</v>
      </c>
      <c r="K671" s="45">
        <f>J671*D671/1000</f>
        <v>3.6</v>
      </c>
      <c r="L671" s="45"/>
      <c r="M671" s="45"/>
      <c r="N671" s="116"/>
      <c r="O671" s="45"/>
      <c r="P671" s="117"/>
      <c r="Q671" s="117"/>
      <c r="R671" s="45"/>
      <c r="S671" s="45"/>
    </row>
    <row r="672" spans="2:19" ht="30" customHeight="1">
      <c r="B672" s="115" t="s">
        <v>68</v>
      </c>
      <c r="C672" s="32"/>
      <c r="D672" s="43">
        <v>26.6</v>
      </c>
      <c r="E672" s="43">
        <v>20</v>
      </c>
      <c r="F672" s="45"/>
      <c r="G672" s="45" t="s">
        <v>149</v>
      </c>
      <c r="H672" s="45"/>
      <c r="I672" s="45"/>
      <c r="J672" s="45"/>
      <c r="K672" s="45">
        <f>J672*D672/1000</f>
        <v>0</v>
      </c>
      <c r="L672" s="45"/>
      <c r="M672" s="45"/>
      <c r="N672" s="116"/>
      <c r="O672" s="45"/>
      <c r="P672" s="117"/>
      <c r="Q672" s="117"/>
      <c r="R672" s="45"/>
      <c r="S672" s="45"/>
    </row>
    <row r="673" spans="2:19" ht="30" customHeight="1">
      <c r="B673" s="115" t="s">
        <v>66</v>
      </c>
      <c r="C673" s="32"/>
      <c r="D673" s="43">
        <v>6.5</v>
      </c>
      <c r="E673" s="43">
        <v>6.5</v>
      </c>
      <c r="F673" s="45"/>
      <c r="G673" s="45"/>
      <c r="H673" s="45"/>
      <c r="I673" s="45"/>
      <c r="J673" s="45">
        <v>650</v>
      </c>
      <c r="K673" s="45">
        <f>J673*D673/1000</f>
        <v>4.225</v>
      </c>
      <c r="L673" s="45"/>
      <c r="M673" s="45"/>
      <c r="N673" s="116"/>
      <c r="O673" s="45"/>
      <c r="P673" s="117"/>
      <c r="Q673" s="117"/>
      <c r="R673" s="45"/>
      <c r="S673" s="45"/>
    </row>
    <row r="674" spans="2:19" ht="47.25" customHeight="1">
      <c r="B674" s="118" t="s">
        <v>15</v>
      </c>
      <c r="C674" s="32"/>
      <c r="D674" s="43">
        <v>1.3</v>
      </c>
      <c r="E674" s="43">
        <v>1.3</v>
      </c>
      <c r="F674" s="45"/>
      <c r="G674" s="45"/>
      <c r="H674" s="45"/>
      <c r="I674" s="45"/>
      <c r="J674" s="45">
        <v>11.9</v>
      </c>
      <c r="K674" s="45">
        <f>J674*D674/1000</f>
        <v>0.015470000000000001</v>
      </c>
      <c r="L674" s="45"/>
      <c r="M674" s="45"/>
      <c r="N674" s="116"/>
      <c r="O674" s="45"/>
      <c r="P674" s="117"/>
      <c r="Q674" s="117"/>
      <c r="R674" s="45"/>
      <c r="S674" s="45"/>
    </row>
    <row r="675" spans="2:19" s="9" customFormat="1" ht="31.5" customHeight="1">
      <c r="B675" s="108" t="s">
        <v>285</v>
      </c>
      <c r="C675" s="26">
        <v>200</v>
      </c>
      <c r="D675" s="26"/>
      <c r="E675" s="26"/>
      <c r="F675" s="27">
        <v>0.68</v>
      </c>
      <c r="G675" s="27">
        <v>0.1</v>
      </c>
      <c r="H675" s="27">
        <v>11.31</v>
      </c>
      <c r="I675" s="26">
        <v>102</v>
      </c>
      <c r="J675" s="26"/>
      <c r="K675" s="27">
        <f>SUM(K676:K679)</f>
        <v>4.48638</v>
      </c>
      <c r="L675" s="26">
        <v>0.22</v>
      </c>
      <c r="M675" s="27">
        <v>0</v>
      </c>
      <c r="N675" s="52">
        <v>0</v>
      </c>
      <c r="O675" s="27">
        <v>0</v>
      </c>
      <c r="P675" s="31">
        <v>23.33</v>
      </c>
      <c r="Q675" s="36">
        <v>16.65</v>
      </c>
      <c r="R675" s="26">
        <v>2.38</v>
      </c>
      <c r="S675" s="23">
        <v>0.54</v>
      </c>
    </row>
    <row r="676" spans="2:19" ht="24.75" customHeight="1">
      <c r="B676" s="118" t="s">
        <v>120</v>
      </c>
      <c r="C676" s="32"/>
      <c r="D676" s="43">
        <v>18</v>
      </c>
      <c r="E676" s="43">
        <v>18</v>
      </c>
      <c r="F676" s="45"/>
      <c r="G676" s="45"/>
      <c r="H676" s="45"/>
      <c r="I676" s="45"/>
      <c r="J676" s="43">
        <v>192</v>
      </c>
      <c r="K676" s="43">
        <f>J676*D676/1000</f>
        <v>3.456</v>
      </c>
      <c r="L676" s="45"/>
      <c r="M676" s="45"/>
      <c r="N676" s="116"/>
      <c r="O676" s="45"/>
      <c r="P676" s="117"/>
      <c r="Q676" s="117"/>
      <c r="R676" s="45"/>
      <c r="S676" s="45"/>
    </row>
    <row r="677" spans="2:19" ht="24.75" customHeight="1">
      <c r="B677" s="118" t="s">
        <v>71</v>
      </c>
      <c r="C677" s="32"/>
      <c r="D677" s="43">
        <v>9</v>
      </c>
      <c r="E677" s="43">
        <v>9</v>
      </c>
      <c r="F677" s="45"/>
      <c r="G677" s="45"/>
      <c r="H677" s="45"/>
      <c r="I677" s="45"/>
      <c r="J677" s="43">
        <v>90.7</v>
      </c>
      <c r="K677" s="43">
        <f>J677*D677/1000</f>
        <v>0.8163</v>
      </c>
      <c r="L677" s="45"/>
      <c r="M677" s="45"/>
      <c r="N677" s="116"/>
      <c r="O677" s="45"/>
      <c r="P677" s="117"/>
      <c r="Q677" s="117"/>
      <c r="R677" s="45"/>
      <c r="S677" s="45"/>
    </row>
    <row r="678" spans="2:19" ht="24.75" customHeight="1">
      <c r="B678" s="118" t="s">
        <v>63</v>
      </c>
      <c r="C678" s="32"/>
      <c r="D678" s="43">
        <v>183</v>
      </c>
      <c r="E678" s="43">
        <v>183</v>
      </c>
      <c r="F678" s="45"/>
      <c r="G678" s="45"/>
      <c r="H678" s="45"/>
      <c r="I678" s="45"/>
      <c r="J678" s="45"/>
      <c r="K678" s="43">
        <f>J678*D678/1000</f>
        <v>0</v>
      </c>
      <c r="L678" s="45"/>
      <c r="M678" s="45"/>
      <c r="N678" s="116"/>
      <c r="O678" s="45"/>
      <c r="P678" s="117"/>
      <c r="Q678" s="117"/>
      <c r="R678" s="45"/>
      <c r="S678" s="45"/>
    </row>
    <row r="679" spans="2:19" ht="24.75" customHeight="1">
      <c r="B679" s="118" t="s">
        <v>121</v>
      </c>
      <c r="C679" s="32"/>
      <c r="D679" s="43">
        <v>0.06</v>
      </c>
      <c r="E679" s="43">
        <v>0.06</v>
      </c>
      <c r="F679" s="45"/>
      <c r="G679" s="45"/>
      <c r="H679" s="45"/>
      <c r="I679" s="125"/>
      <c r="J679" s="125">
        <v>3568</v>
      </c>
      <c r="K679" s="43">
        <f>J679*D679/1000</f>
        <v>0.21408</v>
      </c>
      <c r="L679" s="45"/>
      <c r="M679" s="45"/>
      <c r="N679" s="116"/>
      <c r="O679" s="45"/>
      <c r="P679" s="117"/>
      <c r="Q679" s="117"/>
      <c r="R679" s="125"/>
      <c r="S679" s="45"/>
    </row>
    <row r="680" spans="2:19" s="35" customFormat="1" ht="53.25" customHeight="1">
      <c r="B680" s="87" t="s">
        <v>250</v>
      </c>
      <c r="C680" s="53">
        <v>40</v>
      </c>
      <c r="D680" s="53"/>
      <c r="E680" s="53"/>
      <c r="F680" s="54">
        <v>3.16</v>
      </c>
      <c r="G680" s="54">
        <v>0.4</v>
      </c>
      <c r="H680" s="54">
        <v>19.4</v>
      </c>
      <c r="I680" s="55">
        <v>95</v>
      </c>
      <c r="J680" s="55">
        <v>58</v>
      </c>
      <c r="K680" s="32">
        <f>J680*C680/1000</f>
        <v>2.32</v>
      </c>
      <c r="L680" s="42">
        <v>0</v>
      </c>
      <c r="M680" s="32">
        <v>0.05</v>
      </c>
      <c r="N680" s="78">
        <v>0</v>
      </c>
      <c r="O680" s="32">
        <v>0.5</v>
      </c>
      <c r="P680" s="74">
        <v>9.2</v>
      </c>
      <c r="Q680" s="47">
        <v>35.7</v>
      </c>
      <c r="R680" s="55">
        <v>13.2</v>
      </c>
      <c r="S680" s="32">
        <v>0.8</v>
      </c>
    </row>
    <row r="681" spans="2:19" s="44" customFormat="1" ht="36.75" customHeight="1">
      <c r="B681" s="88" t="s">
        <v>59</v>
      </c>
      <c r="C681" s="32">
        <v>20</v>
      </c>
      <c r="D681" s="43"/>
      <c r="E681" s="43"/>
      <c r="F681" s="32">
        <v>1.4</v>
      </c>
      <c r="G681" s="32">
        <v>0.24</v>
      </c>
      <c r="H681" s="32">
        <v>7.8</v>
      </c>
      <c r="I681" s="69">
        <v>40</v>
      </c>
      <c r="J681" s="32">
        <v>57</v>
      </c>
      <c r="K681" s="32">
        <f>J681*C681/1000</f>
        <v>1.14</v>
      </c>
      <c r="L681" s="42">
        <v>0</v>
      </c>
      <c r="M681" s="32">
        <v>0.04</v>
      </c>
      <c r="N681" s="78">
        <v>0</v>
      </c>
      <c r="O681" s="32">
        <v>0.28</v>
      </c>
      <c r="P681" s="74">
        <v>5.8</v>
      </c>
      <c r="Q681" s="47">
        <v>30</v>
      </c>
      <c r="R681" s="33">
        <v>9.4</v>
      </c>
      <c r="S681" s="32">
        <v>0.78</v>
      </c>
    </row>
    <row r="682" spans="1:20" s="5" customFormat="1" ht="70.5" customHeight="1">
      <c r="A682" s="501" t="s">
        <v>386</v>
      </c>
      <c r="B682" s="502"/>
      <c r="C682" s="503">
        <v>880</v>
      </c>
      <c r="D682" s="503"/>
      <c r="E682" s="504"/>
      <c r="F682" s="551">
        <f>SUM(F646+F652+F666+F675+F680+F681)</f>
        <v>29.06</v>
      </c>
      <c r="G682" s="551">
        <f aca="true" t="shared" si="30" ref="G682:S682">SUM(G646+G652+G666+G675+G680+G681)</f>
        <v>27.459999999999997</v>
      </c>
      <c r="H682" s="551">
        <f t="shared" si="30"/>
        <v>90.11</v>
      </c>
      <c r="I682" s="551">
        <f t="shared" si="30"/>
        <v>963</v>
      </c>
      <c r="J682" s="551">
        <f t="shared" si="30"/>
        <v>115</v>
      </c>
      <c r="K682" s="551">
        <f t="shared" si="30"/>
        <v>44.80040999999999</v>
      </c>
      <c r="L682" s="551">
        <f t="shared" si="30"/>
        <v>10.020000000000001</v>
      </c>
      <c r="M682" s="551">
        <f t="shared" si="30"/>
        <v>0.416</v>
      </c>
      <c r="N682" s="551">
        <f t="shared" si="30"/>
        <v>26.2</v>
      </c>
      <c r="O682" s="551">
        <f t="shared" si="30"/>
        <v>2.62</v>
      </c>
      <c r="P682" s="551">
        <f t="shared" si="30"/>
        <v>114.93</v>
      </c>
      <c r="Q682" s="551">
        <f t="shared" si="30"/>
        <v>358.74999999999994</v>
      </c>
      <c r="R682" s="551">
        <f t="shared" si="30"/>
        <v>150.23</v>
      </c>
      <c r="S682" s="551">
        <f t="shared" si="30"/>
        <v>6.89</v>
      </c>
      <c r="T682" s="506"/>
    </row>
    <row r="683" spans="1:20" s="8" customFormat="1" ht="57" customHeight="1">
      <c r="A683" s="507" t="s">
        <v>240</v>
      </c>
      <c r="B683" s="508"/>
      <c r="C683" s="509" t="s">
        <v>513</v>
      </c>
      <c r="D683" s="510"/>
      <c r="E683" s="510"/>
      <c r="F683" s="553">
        <f>SUM(F644+F682)</f>
        <v>44.519999999999996</v>
      </c>
      <c r="G683" s="553">
        <f aca="true" t="shared" si="31" ref="G683:S683">SUM(G644+G682)</f>
        <v>46.099999999999994</v>
      </c>
      <c r="H683" s="553">
        <f t="shared" si="31"/>
        <v>193.85000000000002</v>
      </c>
      <c r="I683" s="553">
        <f t="shared" si="31"/>
        <v>1612</v>
      </c>
      <c r="J683" s="553">
        <f t="shared" si="31"/>
        <v>115</v>
      </c>
      <c r="K683" s="553">
        <f t="shared" si="31"/>
        <v>55.85041</v>
      </c>
      <c r="L683" s="553">
        <f t="shared" si="31"/>
        <v>28.35</v>
      </c>
      <c r="M683" s="553">
        <f t="shared" si="31"/>
        <v>0.6859999999999999</v>
      </c>
      <c r="N683" s="553">
        <f t="shared" si="31"/>
        <v>187.2</v>
      </c>
      <c r="O683" s="553">
        <f t="shared" si="31"/>
        <v>4.16</v>
      </c>
      <c r="P683" s="553">
        <f t="shared" si="31"/>
        <v>715.6800000000001</v>
      </c>
      <c r="Q683" s="553">
        <f t="shared" si="31"/>
        <v>937.1500000000001</v>
      </c>
      <c r="R683" s="553">
        <f t="shared" si="31"/>
        <v>213.91</v>
      </c>
      <c r="S683" s="553">
        <f t="shared" si="31"/>
        <v>29.98</v>
      </c>
      <c r="T683" s="298"/>
    </row>
    <row r="684" spans="1:20" ht="36" customHeight="1">
      <c r="A684" s="281"/>
      <c r="B684" s="277"/>
      <c r="C684" s="278"/>
      <c r="D684" s="279"/>
      <c r="E684" s="279"/>
      <c r="F684" s="279"/>
      <c r="G684" s="279"/>
      <c r="H684" s="279"/>
      <c r="I684" s="280"/>
      <c r="J684" s="281"/>
      <c r="K684" s="281"/>
      <c r="L684" s="282" t="s">
        <v>81</v>
      </c>
      <c r="M684" s="283"/>
      <c r="N684" s="283"/>
      <c r="O684" s="283"/>
      <c r="P684" s="283"/>
      <c r="Q684" s="283"/>
      <c r="R684" s="283"/>
      <c r="S684" s="284"/>
      <c r="T684" s="253"/>
    </row>
    <row r="685" spans="1:20" ht="19.5" customHeight="1">
      <c r="A685" s="622" t="s">
        <v>235</v>
      </c>
      <c r="B685" s="624" t="s">
        <v>72</v>
      </c>
      <c r="C685" s="285"/>
      <c r="D685" s="286"/>
      <c r="E685" s="287"/>
      <c r="F685" s="626" t="s">
        <v>236</v>
      </c>
      <c r="G685" s="627"/>
      <c r="H685" s="628"/>
      <c r="I685" s="629" t="s">
        <v>78</v>
      </c>
      <c r="J685" s="288"/>
      <c r="K685" s="288"/>
      <c r="L685" s="619" t="s">
        <v>82</v>
      </c>
      <c r="M685" s="620"/>
      <c r="N685" s="620"/>
      <c r="O685" s="620"/>
      <c r="P685" s="620" t="s">
        <v>83</v>
      </c>
      <c r="Q685" s="620"/>
      <c r="R685" s="620"/>
      <c r="S685" s="621"/>
      <c r="T685" s="253"/>
    </row>
    <row r="686" spans="1:20" ht="42" customHeight="1">
      <c r="A686" s="623"/>
      <c r="B686" s="625"/>
      <c r="C686" s="289" t="s">
        <v>237</v>
      </c>
      <c r="D686" s="290" t="s">
        <v>73</v>
      </c>
      <c r="E686" s="290" t="s">
        <v>74</v>
      </c>
      <c r="F686" s="291" t="s">
        <v>75</v>
      </c>
      <c r="G686" s="291" t="s">
        <v>76</v>
      </c>
      <c r="H686" s="292" t="s">
        <v>77</v>
      </c>
      <c r="I686" s="630"/>
      <c r="J686" s="293" t="s">
        <v>79</v>
      </c>
      <c r="K686" s="294" t="s">
        <v>80</v>
      </c>
      <c r="L686" s="295" t="s">
        <v>84</v>
      </c>
      <c r="M686" s="295" t="s">
        <v>85</v>
      </c>
      <c r="N686" s="295" t="s">
        <v>86</v>
      </c>
      <c r="O686" s="295" t="s">
        <v>87</v>
      </c>
      <c r="P686" s="295" t="s">
        <v>88</v>
      </c>
      <c r="Q686" s="295" t="s">
        <v>89</v>
      </c>
      <c r="R686" s="295" t="s">
        <v>90</v>
      </c>
      <c r="S686" s="296" t="s">
        <v>91</v>
      </c>
      <c r="T686" s="254"/>
    </row>
    <row r="687" spans="1:20" ht="27.75" customHeight="1">
      <c r="A687" s="263" t="s">
        <v>247</v>
      </c>
      <c r="B687" s="264"/>
      <c r="C687" s="265"/>
      <c r="D687" s="266"/>
      <c r="E687" s="263"/>
      <c r="F687" s="267"/>
      <c r="G687" s="268"/>
      <c r="H687" s="268"/>
      <c r="I687" s="268"/>
      <c r="J687" s="325"/>
      <c r="K687" s="326"/>
      <c r="L687" s="273"/>
      <c r="M687" s="273"/>
      <c r="N687" s="273"/>
      <c r="O687" s="273"/>
      <c r="P687" s="273"/>
      <c r="Q687" s="273"/>
      <c r="R687" s="273"/>
      <c r="S687" s="274"/>
      <c r="T687" s="254"/>
    </row>
    <row r="688" spans="1:20" s="8" customFormat="1" ht="49.5" customHeight="1">
      <c r="A688" s="276" t="s">
        <v>360</v>
      </c>
      <c r="B688" s="457"/>
      <c r="C688" s="276"/>
      <c r="D688" s="458"/>
      <c r="E688" s="459"/>
      <c r="F688" s="460"/>
      <c r="G688" s="460"/>
      <c r="H688" s="460"/>
      <c r="I688" s="460"/>
      <c r="J688" s="461"/>
      <c r="K688" s="461" t="e">
        <f>SUM(#REF!+#REF!+#REF!+#REF!+#REF!+#REF!)</f>
        <v>#REF!</v>
      </c>
      <c r="L688" s="461"/>
      <c r="M688" s="461"/>
      <c r="N688" s="461"/>
      <c r="O688" s="461"/>
      <c r="P688" s="461"/>
      <c r="Q688" s="461"/>
      <c r="R688" s="461"/>
      <c r="S688" s="461"/>
      <c r="T688" s="298"/>
    </row>
    <row r="689" spans="2:19" s="35" customFormat="1" ht="46.5" customHeight="1">
      <c r="B689" s="536" t="s">
        <v>470</v>
      </c>
      <c r="C689" s="462" t="s">
        <v>362</v>
      </c>
      <c r="D689" s="34"/>
      <c r="E689" s="463"/>
      <c r="F689" s="42">
        <v>2.45</v>
      </c>
      <c r="G689" s="464">
        <v>7.55</v>
      </c>
      <c r="H689" s="464">
        <v>14.62</v>
      </c>
      <c r="I689" s="465">
        <v>136.6</v>
      </c>
      <c r="J689" s="464"/>
      <c r="K689" s="464"/>
      <c r="L689" s="464">
        <v>0</v>
      </c>
      <c r="M689" s="464">
        <v>0.049</v>
      </c>
      <c r="N689" s="466">
        <v>45</v>
      </c>
      <c r="O689" s="464">
        <v>0.49</v>
      </c>
      <c r="P689" s="464">
        <v>9.3</v>
      </c>
      <c r="Q689" s="465">
        <v>29.1</v>
      </c>
      <c r="R689" s="464">
        <v>9.9</v>
      </c>
      <c r="S689" s="464">
        <v>0.62</v>
      </c>
    </row>
    <row r="690" spans="2:19" s="10" customFormat="1" ht="42" customHeight="1">
      <c r="B690" s="467" t="s">
        <v>427</v>
      </c>
      <c r="C690" s="468"/>
      <c r="D690" s="353">
        <v>30</v>
      </c>
      <c r="E690" s="469">
        <v>30</v>
      </c>
      <c r="F690" s="393"/>
      <c r="G690" s="470"/>
      <c r="H690" s="470"/>
      <c r="I690" s="470"/>
      <c r="J690" s="470"/>
      <c r="K690" s="470"/>
      <c r="L690" s="470"/>
      <c r="M690" s="470"/>
      <c r="N690" s="470"/>
      <c r="O690" s="470"/>
      <c r="P690" s="470"/>
      <c r="Q690" s="471"/>
      <c r="R690" s="470"/>
      <c r="S690" s="470"/>
    </row>
    <row r="691" spans="2:19" s="10" customFormat="1" ht="49.5" customHeight="1">
      <c r="B691" s="467" t="s">
        <v>67</v>
      </c>
      <c r="C691" s="468"/>
      <c r="D691" s="353">
        <v>10</v>
      </c>
      <c r="E691" s="469">
        <v>10</v>
      </c>
      <c r="F691" s="393"/>
      <c r="G691" s="470"/>
      <c r="H691" s="470"/>
      <c r="I691" s="470"/>
      <c r="J691" s="470"/>
      <c r="K691" s="470"/>
      <c r="L691" s="470"/>
      <c r="M691" s="470"/>
      <c r="N691" s="470"/>
      <c r="O691" s="470"/>
      <c r="P691" s="470"/>
      <c r="Q691" s="471"/>
      <c r="R691" s="470"/>
      <c r="S691" s="470"/>
    </row>
    <row r="692" spans="2:19" s="8" customFormat="1" ht="66.75" customHeight="1">
      <c r="B692" s="98" t="s">
        <v>472</v>
      </c>
      <c r="C692" s="474">
        <v>250</v>
      </c>
      <c r="D692" s="34"/>
      <c r="E692" s="463"/>
      <c r="F692" s="498">
        <v>14</v>
      </c>
      <c r="G692" s="498">
        <v>15.3</v>
      </c>
      <c r="H692" s="500">
        <v>39</v>
      </c>
      <c r="I692" s="499">
        <v>298</v>
      </c>
      <c r="J692" s="498"/>
      <c r="K692" s="464"/>
      <c r="L692" s="498">
        <v>0.83</v>
      </c>
      <c r="M692" s="498">
        <v>0.09</v>
      </c>
      <c r="N692" s="498">
        <v>33</v>
      </c>
      <c r="O692" s="498">
        <v>0.37</v>
      </c>
      <c r="P692" s="500">
        <v>162</v>
      </c>
      <c r="Q692" s="499">
        <v>137</v>
      </c>
      <c r="R692" s="498">
        <v>26.6</v>
      </c>
      <c r="S692" s="498">
        <v>0.65</v>
      </c>
    </row>
    <row r="693" spans="2:19" s="10" customFormat="1" ht="25.5" customHeight="1">
      <c r="B693" s="575" t="s">
        <v>98</v>
      </c>
      <c r="C693" s="72"/>
      <c r="D693" s="73">
        <v>230</v>
      </c>
      <c r="E693" s="475">
        <v>230</v>
      </c>
      <c r="F693" s="120"/>
      <c r="G693" s="589"/>
      <c r="H693" s="589"/>
      <c r="I693" s="589"/>
      <c r="J693" s="589"/>
      <c r="K693" s="589"/>
      <c r="L693" s="589"/>
      <c r="M693" s="589"/>
      <c r="N693" s="589"/>
      <c r="O693" s="589"/>
      <c r="P693" s="593"/>
      <c r="Q693" s="590"/>
      <c r="R693" s="589"/>
      <c r="S693" s="589"/>
    </row>
    <row r="694" spans="2:19" s="10" customFormat="1" ht="25.5" customHeight="1">
      <c r="B694" s="575" t="s">
        <v>471</v>
      </c>
      <c r="C694" s="72"/>
      <c r="D694" s="73">
        <v>20</v>
      </c>
      <c r="E694" s="475">
        <v>20</v>
      </c>
      <c r="F694" s="120"/>
      <c r="G694" s="589"/>
      <c r="H694" s="589"/>
      <c r="I694" s="589"/>
      <c r="J694" s="589"/>
      <c r="K694" s="589"/>
      <c r="L694" s="589"/>
      <c r="M694" s="589"/>
      <c r="N694" s="589"/>
      <c r="O694" s="589"/>
      <c r="P694" s="593"/>
      <c r="Q694" s="590"/>
      <c r="R694" s="589"/>
      <c r="S694" s="589"/>
    </row>
    <row r="695" spans="2:19" s="10" customFormat="1" ht="25.5" customHeight="1">
      <c r="B695" s="575" t="s">
        <v>67</v>
      </c>
      <c r="C695" s="72"/>
      <c r="D695" s="73">
        <v>2</v>
      </c>
      <c r="E695" s="475">
        <v>2</v>
      </c>
      <c r="F695" s="120"/>
      <c r="G695" s="589"/>
      <c r="H695" s="589"/>
      <c r="I695" s="589"/>
      <c r="J695" s="589"/>
      <c r="K695" s="589"/>
      <c r="L695" s="589"/>
      <c r="M695" s="589"/>
      <c r="N695" s="589"/>
      <c r="O695" s="589"/>
      <c r="P695" s="593"/>
      <c r="Q695" s="590"/>
      <c r="R695" s="589"/>
      <c r="S695" s="589"/>
    </row>
    <row r="696" spans="2:19" s="10" customFormat="1" ht="25.5" customHeight="1">
      <c r="B696" s="575" t="s">
        <v>71</v>
      </c>
      <c r="C696" s="72"/>
      <c r="D696" s="73">
        <v>1.5</v>
      </c>
      <c r="E696" s="475">
        <v>1.5</v>
      </c>
      <c r="F696" s="120"/>
      <c r="G696" s="589"/>
      <c r="H696" s="589"/>
      <c r="I696" s="589"/>
      <c r="J696" s="589"/>
      <c r="K696" s="589"/>
      <c r="L696" s="589"/>
      <c r="M696" s="589"/>
      <c r="N696" s="589"/>
      <c r="O696" s="589"/>
      <c r="P696" s="593"/>
      <c r="Q696" s="590"/>
      <c r="R696" s="589"/>
      <c r="S696" s="589"/>
    </row>
    <row r="697" spans="2:19" s="10" customFormat="1" ht="25.5" customHeight="1">
      <c r="B697" s="575" t="s">
        <v>15</v>
      </c>
      <c r="C697" s="72"/>
      <c r="D697" s="73">
        <v>0.5</v>
      </c>
      <c r="E697" s="475">
        <v>0.5</v>
      </c>
      <c r="F697" s="120"/>
      <c r="G697" s="589"/>
      <c r="H697" s="589"/>
      <c r="I697" s="589"/>
      <c r="J697" s="589"/>
      <c r="K697" s="589"/>
      <c r="L697" s="589"/>
      <c r="M697" s="589"/>
      <c r="N697" s="589"/>
      <c r="O697" s="589"/>
      <c r="P697" s="593"/>
      <c r="Q697" s="590"/>
      <c r="R697" s="589"/>
      <c r="S697" s="589"/>
    </row>
    <row r="698" spans="2:19" s="9" customFormat="1" ht="44.25" customHeight="1">
      <c r="B698" s="108" t="s">
        <v>368</v>
      </c>
      <c r="C698" s="26">
        <v>125</v>
      </c>
      <c r="D698" s="26"/>
      <c r="E698" s="26"/>
      <c r="F698" s="26">
        <v>6.2</v>
      </c>
      <c r="G698" s="27">
        <v>3.1</v>
      </c>
      <c r="H698" s="26">
        <v>9.2</v>
      </c>
      <c r="I698" s="26">
        <v>85</v>
      </c>
      <c r="J698" s="26"/>
      <c r="K698" s="27"/>
      <c r="L698" s="27">
        <v>0.9</v>
      </c>
      <c r="M698" s="26">
        <v>0.1</v>
      </c>
      <c r="N698" s="31">
        <v>27</v>
      </c>
      <c r="O698" s="26">
        <v>0</v>
      </c>
      <c r="P698" s="52">
        <v>165</v>
      </c>
      <c r="Q698" s="52">
        <v>130</v>
      </c>
      <c r="R698" s="31">
        <v>20.4</v>
      </c>
      <c r="S698" s="26">
        <v>0.1</v>
      </c>
    </row>
    <row r="699" spans="2:19" s="10" customFormat="1" ht="45" customHeight="1">
      <c r="B699" s="467" t="s">
        <v>369</v>
      </c>
      <c r="C699" s="486"/>
      <c r="D699" s="353">
        <v>125</v>
      </c>
      <c r="E699" s="469">
        <v>125</v>
      </c>
      <c r="F699" s="393"/>
      <c r="G699" s="470"/>
      <c r="H699" s="470"/>
      <c r="I699" s="470"/>
      <c r="J699" s="470"/>
      <c r="K699" s="470"/>
      <c r="L699" s="470"/>
      <c r="M699" s="470"/>
      <c r="N699" s="470"/>
      <c r="O699" s="470"/>
      <c r="P699" s="470"/>
      <c r="Q699" s="470"/>
      <c r="R699" s="470"/>
      <c r="S699" s="470"/>
    </row>
    <row r="700" spans="2:19" s="35" customFormat="1" ht="76.5" customHeight="1">
      <c r="B700" s="107" t="s">
        <v>370</v>
      </c>
      <c r="C700" s="32">
        <v>100</v>
      </c>
      <c r="D700" s="32"/>
      <c r="E700" s="32"/>
      <c r="F700" s="33">
        <v>5</v>
      </c>
      <c r="G700" s="33">
        <v>2.5</v>
      </c>
      <c r="H700" s="33">
        <v>8.5</v>
      </c>
      <c r="I700" s="32">
        <v>87</v>
      </c>
      <c r="J700" s="32"/>
      <c r="K700" s="32"/>
      <c r="L700" s="33">
        <v>0.6</v>
      </c>
      <c r="M700" s="33">
        <v>0.03</v>
      </c>
      <c r="N700" s="47">
        <v>22</v>
      </c>
      <c r="O700" s="33">
        <v>0</v>
      </c>
      <c r="P700" s="32">
        <v>119</v>
      </c>
      <c r="Q700" s="32">
        <v>91</v>
      </c>
      <c r="R700" s="32">
        <v>14</v>
      </c>
      <c r="S700" s="32">
        <v>0.1</v>
      </c>
    </row>
    <row r="701" spans="2:19" ht="43.5" customHeight="1">
      <c r="B701" s="360" t="s">
        <v>371</v>
      </c>
      <c r="C701" s="329"/>
      <c r="D701" s="332">
        <v>104</v>
      </c>
      <c r="E701" s="332">
        <v>100</v>
      </c>
      <c r="F701" s="334"/>
      <c r="G701" s="334"/>
      <c r="H701" s="334"/>
      <c r="I701" s="334"/>
      <c r="J701" s="332"/>
      <c r="K701" s="332"/>
      <c r="L701" s="334"/>
      <c r="M701" s="334"/>
      <c r="N701" s="334"/>
      <c r="O701" s="334"/>
      <c r="P701" s="334"/>
      <c r="Q701" s="334"/>
      <c r="R701" s="334"/>
      <c r="S701" s="334"/>
    </row>
    <row r="702" spans="2:19" s="35" customFormat="1" ht="57.75" customHeight="1">
      <c r="B702" s="107" t="s">
        <v>372</v>
      </c>
      <c r="C702" s="32">
        <v>100</v>
      </c>
      <c r="D702" s="32"/>
      <c r="E702" s="32"/>
      <c r="F702" s="33">
        <v>5</v>
      </c>
      <c r="G702" s="33">
        <v>2.5</v>
      </c>
      <c r="H702" s="33">
        <v>3.5</v>
      </c>
      <c r="I702" s="32">
        <v>68</v>
      </c>
      <c r="J702" s="32"/>
      <c r="K702" s="32"/>
      <c r="L702" s="33">
        <v>0.6</v>
      </c>
      <c r="M702" s="33">
        <v>0.04</v>
      </c>
      <c r="N702" s="47">
        <v>22</v>
      </c>
      <c r="O702" s="33">
        <v>0</v>
      </c>
      <c r="P702" s="32">
        <v>122</v>
      </c>
      <c r="Q702" s="32">
        <v>96</v>
      </c>
      <c r="R702" s="32">
        <v>15</v>
      </c>
      <c r="S702" s="32">
        <v>0.1</v>
      </c>
    </row>
    <row r="703" spans="2:19" ht="29.25" customHeight="1">
      <c r="B703" s="360" t="s">
        <v>373</v>
      </c>
      <c r="C703" s="329"/>
      <c r="D703" s="332">
        <v>104</v>
      </c>
      <c r="E703" s="332">
        <v>100</v>
      </c>
      <c r="F703" s="334"/>
      <c r="G703" s="334"/>
      <c r="H703" s="334"/>
      <c r="I703" s="334"/>
      <c r="J703" s="332"/>
      <c r="K703" s="332"/>
      <c r="L703" s="334"/>
      <c r="M703" s="334"/>
      <c r="N703" s="334"/>
      <c r="O703" s="334"/>
      <c r="P703" s="334"/>
      <c r="Q703" s="334"/>
      <c r="R703" s="334"/>
      <c r="S703" s="334"/>
    </row>
    <row r="704" spans="2:19" s="35" customFormat="1" ht="45.75" customHeight="1">
      <c r="B704" s="85" t="s">
        <v>441</v>
      </c>
      <c r="C704" s="26">
        <v>200</v>
      </c>
      <c r="D704" s="26"/>
      <c r="E704" s="26"/>
      <c r="F704" s="27">
        <v>3.1</v>
      </c>
      <c r="G704" s="27">
        <v>2.7</v>
      </c>
      <c r="H704" s="27">
        <v>15.9</v>
      </c>
      <c r="I704" s="26">
        <v>119</v>
      </c>
      <c r="J704" s="26"/>
      <c r="K704" s="573"/>
      <c r="L704" s="23">
        <v>1.3</v>
      </c>
      <c r="M704" s="26">
        <v>0.04</v>
      </c>
      <c r="N704" s="52">
        <v>20</v>
      </c>
      <c r="O704" s="26">
        <v>0.05</v>
      </c>
      <c r="P704" s="31">
        <v>125.78</v>
      </c>
      <c r="Q704" s="52">
        <v>90</v>
      </c>
      <c r="R704" s="26">
        <v>14</v>
      </c>
      <c r="S704" s="27">
        <v>0.13</v>
      </c>
    </row>
    <row r="705" spans="2:19" ht="28.5" customHeight="1">
      <c r="B705" s="348" t="s">
        <v>442</v>
      </c>
      <c r="C705" s="329"/>
      <c r="D705" s="332">
        <v>4</v>
      </c>
      <c r="E705" s="332">
        <v>4</v>
      </c>
      <c r="F705" s="334"/>
      <c r="G705" s="334"/>
      <c r="H705" s="334"/>
      <c r="I705" s="334"/>
      <c r="J705" s="334"/>
      <c r="K705" s="470"/>
      <c r="L705" s="334"/>
      <c r="M705" s="334"/>
      <c r="N705" s="361"/>
      <c r="O705" s="334"/>
      <c r="P705" s="349"/>
      <c r="Q705" s="490"/>
      <c r="R705" s="334"/>
      <c r="S705" s="334"/>
    </row>
    <row r="706" spans="2:19" ht="28.5" customHeight="1">
      <c r="B706" s="348" t="s">
        <v>71</v>
      </c>
      <c r="C706" s="329"/>
      <c r="D706" s="332">
        <v>9</v>
      </c>
      <c r="E706" s="332">
        <v>9</v>
      </c>
      <c r="F706" s="334"/>
      <c r="G706" s="334"/>
      <c r="H706" s="334"/>
      <c r="I706" s="334"/>
      <c r="J706" s="334"/>
      <c r="K706" s="470"/>
      <c r="L706" s="334"/>
      <c r="M706" s="334"/>
      <c r="N706" s="361"/>
      <c r="O706" s="334"/>
      <c r="P706" s="349"/>
      <c r="Q706" s="490"/>
      <c r="R706" s="334"/>
      <c r="S706" s="334"/>
    </row>
    <row r="707" spans="2:19" ht="28.5" customHeight="1">
      <c r="B707" s="348" t="s">
        <v>98</v>
      </c>
      <c r="C707" s="329"/>
      <c r="D707" s="332">
        <v>100</v>
      </c>
      <c r="E707" s="332">
        <v>100</v>
      </c>
      <c r="F707" s="334"/>
      <c r="G707" s="334"/>
      <c r="H707" s="334"/>
      <c r="I707" s="334"/>
      <c r="J707" s="334"/>
      <c r="K707" s="470"/>
      <c r="L707" s="334"/>
      <c r="M707" s="334"/>
      <c r="N707" s="361"/>
      <c r="O707" s="334"/>
      <c r="P707" s="349"/>
      <c r="Q707" s="490"/>
      <c r="R707" s="334"/>
      <c r="S707" s="334"/>
    </row>
    <row r="708" spans="2:19" ht="28.5" customHeight="1">
      <c r="B708" s="348" t="s">
        <v>63</v>
      </c>
      <c r="C708" s="329"/>
      <c r="D708" s="332">
        <v>100</v>
      </c>
      <c r="E708" s="332">
        <v>100</v>
      </c>
      <c r="F708" s="334"/>
      <c r="G708" s="334"/>
      <c r="H708" s="334"/>
      <c r="I708" s="334"/>
      <c r="J708" s="334"/>
      <c r="K708" s="334"/>
      <c r="L708" s="334"/>
      <c r="M708" s="334"/>
      <c r="N708" s="361"/>
      <c r="O708" s="334"/>
      <c r="P708" s="349"/>
      <c r="Q708" s="490"/>
      <c r="R708" s="334"/>
      <c r="S708" s="334"/>
    </row>
    <row r="709" spans="2:19" ht="28.5" customHeight="1">
      <c r="B709" s="350" t="s">
        <v>401</v>
      </c>
      <c r="C709" s="329"/>
      <c r="D709" s="332">
        <v>46</v>
      </c>
      <c r="E709" s="332">
        <v>46</v>
      </c>
      <c r="F709" s="334"/>
      <c r="G709" s="334"/>
      <c r="H709" s="334"/>
      <c r="I709" s="334"/>
      <c r="J709" s="334"/>
      <c r="K709" s="334"/>
      <c r="L709" s="334"/>
      <c r="M709" s="334"/>
      <c r="N709" s="361"/>
      <c r="O709" s="334"/>
      <c r="P709" s="349"/>
      <c r="Q709" s="490"/>
      <c r="R709" s="334"/>
      <c r="S709" s="334"/>
    </row>
    <row r="710" spans="2:19" ht="28.5" customHeight="1">
      <c r="B710" s="350" t="s">
        <v>402</v>
      </c>
      <c r="C710" s="329"/>
      <c r="D710" s="332">
        <v>12</v>
      </c>
      <c r="E710" s="332">
        <v>12</v>
      </c>
      <c r="F710" s="334"/>
      <c r="G710" s="334"/>
      <c r="H710" s="334"/>
      <c r="I710" s="334"/>
      <c r="J710" s="334"/>
      <c r="K710" s="334"/>
      <c r="L710" s="334"/>
      <c r="M710" s="334"/>
      <c r="N710" s="361"/>
      <c r="O710" s="334"/>
      <c r="P710" s="349"/>
      <c r="Q710" s="490"/>
      <c r="R710" s="334"/>
      <c r="S710" s="334"/>
    </row>
    <row r="711" spans="2:19" ht="28.5" customHeight="1">
      <c r="B711" s="360" t="s">
        <v>101</v>
      </c>
      <c r="C711" s="329"/>
      <c r="D711" s="332">
        <v>54</v>
      </c>
      <c r="E711" s="332">
        <v>54</v>
      </c>
      <c r="F711" s="334"/>
      <c r="G711" s="334"/>
      <c r="H711" s="334"/>
      <c r="I711" s="334"/>
      <c r="J711" s="334"/>
      <c r="K711" s="334"/>
      <c r="L711" s="334"/>
      <c r="M711" s="334"/>
      <c r="N711" s="361"/>
      <c r="O711" s="334"/>
      <c r="P711" s="349"/>
      <c r="Q711" s="490"/>
      <c r="R711" s="334"/>
      <c r="S711" s="334"/>
    </row>
    <row r="712" spans="2:19" ht="28.5" customHeight="1">
      <c r="B712" s="360" t="s">
        <v>107</v>
      </c>
      <c r="C712" s="329"/>
      <c r="D712" s="332">
        <v>88</v>
      </c>
      <c r="E712" s="332">
        <v>88</v>
      </c>
      <c r="F712" s="334"/>
      <c r="G712" s="334"/>
      <c r="H712" s="334"/>
      <c r="I712" s="334"/>
      <c r="J712" s="334"/>
      <c r="K712" s="334"/>
      <c r="L712" s="334"/>
      <c r="M712" s="334"/>
      <c r="N712" s="361"/>
      <c r="O712" s="334"/>
      <c r="P712" s="349"/>
      <c r="Q712" s="490"/>
      <c r="R712" s="334"/>
      <c r="S712" s="334"/>
    </row>
    <row r="713" spans="2:19" s="44" customFormat="1" ht="36.75" customHeight="1">
      <c r="B713" s="88" t="s">
        <v>59</v>
      </c>
      <c r="C713" s="32">
        <v>20</v>
      </c>
      <c r="D713" s="43"/>
      <c r="E713" s="43"/>
      <c r="F713" s="32">
        <v>1.4</v>
      </c>
      <c r="G713" s="32">
        <v>0.24</v>
      </c>
      <c r="H713" s="32">
        <v>7.8</v>
      </c>
      <c r="I713" s="69">
        <v>40</v>
      </c>
      <c r="J713" s="32">
        <v>57</v>
      </c>
      <c r="K713" s="32">
        <f>J713*C713/1000</f>
        <v>1.14</v>
      </c>
      <c r="L713" s="42">
        <v>0</v>
      </c>
      <c r="M713" s="32">
        <v>0.04</v>
      </c>
      <c r="N713" s="78">
        <v>0</v>
      </c>
      <c r="O713" s="32">
        <v>0.28</v>
      </c>
      <c r="P713" s="74">
        <v>5.8</v>
      </c>
      <c r="Q713" s="47">
        <v>30</v>
      </c>
      <c r="R713" s="33">
        <v>9.4</v>
      </c>
      <c r="S713" s="32">
        <v>0.78</v>
      </c>
    </row>
    <row r="714" spans="1:20" s="9" customFormat="1" ht="77.25" customHeight="1">
      <c r="A714" s="491" t="s">
        <v>374</v>
      </c>
      <c r="B714" s="492"/>
      <c r="C714" s="493" t="s">
        <v>514</v>
      </c>
      <c r="D714" s="492"/>
      <c r="E714" s="494"/>
      <c r="F714" s="563">
        <f>SUM(F689+F692+F698+F704+F713)</f>
        <v>27.15</v>
      </c>
      <c r="G714" s="563">
        <f aca="true" t="shared" si="32" ref="G714:S714">SUM(G689+G692+G698+G704+G713)</f>
        <v>28.89</v>
      </c>
      <c r="H714" s="563">
        <f t="shared" si="32"/>
        <v>86.52</v>
      </c>
      <c r="I714" s="563">
        <f t="shared" si="32"/>
        <v>678.6</v>
      </c>
      <c r="J714" s="563">
        <f t="shared" si="32"/>
        <v>57</v>
      </c>
      <c r="K714" s="563">
        <f t="shared" si="32"/>
        <v>1.14</v>
      </c>
      <c r="L714" s="563">
        <f t="shared" si="32"/>
        <v>3.0300000000000002</v>
      </c>
      <c r="M714" s="563">
        <f t="shared" si="32"/>
        <v>0.319</v>
      </c>
      <c r="N714" s="563">
        <f t="shared" si="32"/>
        <v>125</v>
      </c>
      <c r="O714" s="563">
        <f t="shared" si="32"/>
        <v>1.19</v>
      </c>
      <c r="P714" s="563">
        <f t="shared" si="32"/>
        <v>467.88000000000005</v>
      </c>
      <c r="Q714" s="563">
        <f t="shared" si="32"/>
        <v>416.1</v>
      </c>
      <c r="R714" s="563">
        <f t="shared" si="32"/>
        <v>80.30000000000001</v>
      </c>
      <c r="S714" s="563">
        <f t="shared" si="32"/>
        <v>2.2800000000000002</v>
      </c>
      <c r="T714" s="496"/>
    </row>
    <row r="715" spans="1:19" s="35" customFormat="1" ht="21" customHeight="1">
      <c r="A715" s="255" t="s">
        <v>377</v>
      </c>
      <c r="B715" s="275"/>
      <c r="C715" s="256"/>
      <c r="D715" s="256"/>
      <c r="E715" s="257"/>
      <c r="F715" s="71"/>
      <c r="G715" s="71"/>
      <c r="H715" s="71"/>
      <c r="I715" s="96"/>
      <c r="J715" s="71"/>
      <c r="K715" s="71"/>
      <c r="L715" s="71"/>
      <c r="M715" s="71"/>
      <c r="N715" s="71"/>
      <c r="O715" s="71"/>
      <c r="P715" s="96"/>
      <c r="Q715" s="71"/>
      <c r="R715" s="71"/>
      <c r="S715" s="71"/>
    </row>
    <row r="716" spans="1:74" s="2" customFormat="1" ht="31.5">
      <c r="A716" s="443"/>
      <c r="B716" s="338" t="s">
        <v>286</v>
      </c>
      <c r="C716" s="34">
        <v>100</v>
      </c>
      <c r="D716" s="34"/>
      <c r="E716" s="34"/>
      <c r="F716" s="34">
        <v>1.2</v>
      </c>
      <c r="G716" s="34">
        <v>6.24</v>
      </c>
      <c r="H716" s="34">
        <v>6.24</v>
      </c>
      <c r="I716" s="34">
        <v>86</v>
      </c>
      <c r="J716" s="34"/>
      <c r="K716" s="42">
        <f>SUM(K717:K719)</f>
        <v>24.9136</v>
      </c>
      <c r="L716" s="34">
        <v>0.26</v>
      </c>
      <c r="M716" s="34">
        <v>0.02</v>
      </c>
      <c r="N716" s="42">
        <v>0</v>
      </c>
      <c r="O716" s="42">
        <v>0.1</v>
      </c>
      <c r="P716" s="74">
        <v>22</v>
      </c>
      <c r="Q716" s="74">
        <v>22</v>
      </c>
      <c r="R716" s="42">
        <v>11.8</v>
      </c>
      <c r="S716" s="34">
        <v>0.04</v>
      </c>
      <c r="T716" s="113"/>
      <c r="U716" s="113"/>
      <c r="V716" s="113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</row>
    <row r="717" spans="1:74" s="2" customFormat="1" ht="26.25" customHeight="1">
      <c r="A717" s="444"/>
      <c r="B717" s="339" t="s">
        <v>287</v>
      </c>
      <c r="C717" s="34"/>
      <c r="D717" s="73">
        <v>150</v>
      </c>
      <c r="E717" s="73">
        <v>90</v>
      </c>
      <c r="F717" s="189"/>
      <c r="G717" s="189"/>
      <c r="H717" s="189"/>
      <c r="I717" s="189"/>
      <c r="J717" s="189">
        <v>158</v>
      </c>
      <c r="K717" s="189">
        <f>J717*D717/1000</f>
        <v>23.7</v>
      </c>
      <c r="L717" s="189"/>
      <c r="M717" s="189"/>
      <c r="N717" s="189"/>
      <c r="O717" s="189"/>
      <c r="P717" s="189"/>
      <c r="Q717" s="189"/>
      <c r="R717" s="189"/>
      <c r="S717" s="189"/>
      <c r="T717" s="113"/>
      <c r="U717" s="113"/>
      <c r="V717" s="113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</row>
    <row r="718" spans="1:74" s="2" customFormat="1" ht="26.25" customHeight="1">
      <c r="A718" s="444"/>
      <c r="B718" s="339" t="s">
        <v>288</v>
      </c>
      <c r="C718" s="34"/>
      <c r="D718" s="73">
        <v>9</v>
      </c>
      <c r="E718" s="73">
        <v>7.6</v>
      </c>
      <c r="F718" s="189"/>
      <c r="G718" s="189"/>
      <c r="H718" s="189"/>
      <c r="I718" s="189"/>
      <c r="J718" s="189">
        <v>38.4</v>
      </c>
      <c r="K718" s="189">
        <f>J718*D718/1000</f>
        <v>0.34559999999999996</v>
      </c>
      <c r="L718" s="189"/>
      <c r="M718" s="189"/>
      <c r="N718" s="189"/>
      <c r="O718" s="189"/>
      <c r="P718" s="189"/>
      <c r="Q718" s="189"/>
      <c r="R718" s="189"/>
      <c r="S718" s="189"/>
      <c r="T718" s="113"/>
      <c r="U718" s="113"/>
      <c r="V718" s="113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</row>
    <row r="719" spans="1:74" s="2" customFormat="1" ht="26.25" customHeight="1">
      <c r="A719" s="444"/>
      <c r="B719" s="340" t="s">
        <v>66</v>
      </c>
      <c r="C719" s="34"/>
      <c r="D719" s="73">
        <v>5</v>
      </c>
      <c r="E719" s="73">
        <v>5</v>
      </c>
      <c r="F719" s="189"/>
      <c r="G719" s="189"/>
      <c r="H719" s="189"/>
      <c r="I719" s="189"/>
      <c r="J719" s="189">
        <v>173.6</v>
      </c>
      <c r="K719" s="189">
        <f>J719*D719/1000</f>
        <v>0.868</v>
      </c>
      <c r="L719" s="189"/>
      <c r="M719" s="189"/>
      <c r="N719" s="189"/>
      <c r="O719" s="189"/>
      <c r="P719" s="189"/>
      <c r="Q719" s="189"/>
      <c r="R719" s="189"/>
      <c r="S719" s="189"/>
      <c r="T719" s="113"/>
      <c r="U719" s="113"/>
      <c r="V719" s="113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</row>
    <row r="720" spans="2:19" s="9" customFormat="1" ht="41.25" customHeight="1">
      <c r="B720" s="90" t="s">
        <v>144</v>
      </c>
      <c r="C720" s="26">
        <v>100</v>
      </c>
      <c r="D720" s="26"/>
      <c r="E720" s="26"/>
      <c r="F720" s="26">
        <v>4.4</v>
      </c>
      <c r="G720" s="26">
        <v>0.13</v>
      </c>
      <c r="H720" s="26">
        <v>3.5</v>
      </c>
      <c r="I720" s="26">
        <v>28.3</v>
      </c>
      <c r="J720" s="26"/>
      <c r="K720" s="27"/>
      <c r="L720" s="27">
        <v>40</v>
      </c>
      <c r="M720" s="24">
        <v>0.13</v>
      </c>
      <c r="N720" s="27">
        <v>0</v>
      </c>
      <c r="O720" s="26">
        <v>0.15</v>
      </c>
      <c r="P720" s="26">
        <v>17.5</v>
      </c>
      <c r="Q720" s="26">
        <v>82.35</v>
      </c>
      <c r="R720" s="26">
        <v>17.03</v>
      </c>
      <c r="S720" s="26">
        <v>0.33</v>
      </c>
    </row>
    <row r="721" spans="2:19" s="9" customFormat="1" ht="41.25" customHeight="1">
      <c r="B721" s="99" t="s">
        <v>39</v>
      </c>
      <c r="C721" s="26"/>
      <c r="D721" s="28">
        <v>155</v>
      </c>
      <c r="E721" s="28">
        <v>100</v>
      </c>
      <c r="F721" s="28"/>
      <c r="G721" s="28"/>
      <c r="H721" s="28"/>
      <c r="I721" s="28"/>
      <c r="J721" s="28">
        <v>117.4</v>
      </c>
      <c r="K721" s="27">
        <f>J721*D721/1000</f>
        <v>18.197</v>
      </c>
      <c r="L721" s="29"/>
      <c r="M721" s="29"/>
      <c r="N721" s="29"/>
      <c r="O721" s="29"/>
      <c r="P721" s="29"/>
      <c r="Q721" s="29"/>
      <c r="R721" s="29"/>
      <c r="S721" s="29"/>
    </row>
    <row r="722" spans="1:19" s="10" customFormat="1" ht="59.25" customHeight="1">
      <c r="A722" s="48"/>
      <c r="B722" s="98" t="s">
        <v>473</v>
      </c>
      <c r="C722" s="559" t="s">
        <v>420</v>
      </c>
      <c r="D722" s="93"/>
      <c r="E722" s="94"/>
      <c r="F722" s="42">
        <v>3.9</v>
      </c>
      <c r="G722" s="42">
        <v>4.92</v>
      </c>
      <c r="H722" s="74">
        <v>10.93</v>
      </c>
      <c r="I722" s="78">
        <v>248</v>
      </c>
      <c r="J722" s="42"/>
      <c r="K722" s="42"/>
      <c r="L722" s="74">
        <v>10.68</v>
      </c>
      <c r="M722" s="42">
        <v>0.05</v>
      </c>
      <c r="N722" s="42">
        <v>0</v>
      </c>
      <c r="O722" s="42">
        <v>2.4</v>
      </c>
      <c r="P722" s="42">
        <v>63.7</v>
      </c>
      <c r="Q722" s="78">
        <v>54.6</v>
      </c>
      <c r="R722" s="42">
        <v>26.13</v>
      </c>
      <c r="S722" s="42">
        <v>1.2</v>
      </c>
    </row>
    <row r="723" spans="1:19" s="594" customFormat="1" ht="19.5" customHeight="1">
      <c r="A723" s="20"/>
      <c r="B723" s="89" t="s">
        <v>60</v>
      </c>
      <c r="C723" s="40"/>
      <c r="D723" s="84">
        <v>44</v>
      </c>
      <c r="E723" s="40">
        <v>32</v>
      </c>
      <c r="F723" s="399"/>
      <c r="G723" s="399"/>
      <c r="H723" s="399"/>
      <c r="I723" s="399"/>
      <c r="J723" s="399"/>
      <c r="K723" s="399"/>
      <c r="L723" s="399"/>
      <c r="M723" s="399"/>
      <c r="N723" s="399"/>
      <c r="O723" s="399"/>
      <c r="P723" s="399"/>
      <c r="Q723" s="401"/>
      <c r="R723" s="399"/>
      <c r="S723" s="399"/>
    </row>
    <row r="724" spans="1:19" s="594" customFormat="1" ht="32.25" customHeight="1">
      <c r="A724" s="20"/>
      <c r="B724" s="110" t="s">
        <v>20</v>
      </c>
      <c r="C724" s="40"/>
      <c r="D724" s="84">
        <v>32</v>
      </c>
      <c r="E724" s="40">
        <v>32</v>
      </c>
      <c r="F724" s="399"/>
      <c r="G724" s="399"/>
      <c r="H724" s="399"/>
      <c r="I724" s="399"/>
      <c r="J724" s="399"/>
      <c r="K724" s="399"/>
      <c r="L724" s="399"/>
      <c r="M724" s="399"/>
      <c r="N724" s="399"/>
      <c r="O724" s="399"/>
      <c r="P724" s="399"/>
      <c r="Q724" s="401"/>
      <c r="R724" s="399"/>
      <c r="S724" s="399"/>
    </row>
    <row r="725" spans="1:19" s="594" customFormat="1" ht="19.5" customHeight="1">
      <c r="A725" s="20"/>
      <c r="B725" s="89" t="s">
        <v>7</v>
      </c>
      <c r="C725" s="40"/>
      <c r="D725" s="84">
        <v>50</v>
      </c>
      <c r="E725" s="40">
        <v>40</v>
      </c>
      <c r="F725" s="399"/>
      <c r="G725" s="399"/>
      <c r="H725" s="399"/>
      <c r="I725" s="399"/>
      <c r="J725" s="399"/>
      <c r="K725" s="399"/>
      <c r="L725" s="399"/>
      <c r="M725" s="399"/>
      <c r="N725" s="399"/>
      <c r="O725" s="399"/>
      <c r="P725" s="399"/>
      <c r="Q725" s="401"/>
      <c r="R725" s="399"/>
      <c r="S725" s="399"/>
    </row>
    <row r="726" spans="1:19" s="594" customFormat="1" ht="19.5" customHeight="1">
      <c r="A726" s="20"/>
      <c r="B726" s="89" t="s">
        <v>117</v>
      </c>
      <c r="C726" s="40"/>
      <c r="D726" s="84">
        <v>52</v>
      </c>
      <c r="E726" s="40">
        <v>40</v>
      </c>
      <c r="F726" s="399"/>
      <c r="G726" s="399"/>
      <c r="H726" s="399"/>
      <c r="I726" s="399"/>
      <c r="J726" s="399"/>
      <c r="K726" s="399"/>
      <c r="L726" s="399"/>
      <c r="M726" s="399"/>
      <c r="N726" s="399"/>
      <c r="O726" s="399"/>
      <c r="P726" s="399"/>
      <c r="Q726" s="401"/>
      <c r="R726" s="399"/>
      <c r="S726" s="399"/>
    </row>
    <row r="727" spans="1:19" s="594" customFormat="1" ht="19.5" customHeight="1">
      <c r="A727" s="20"/>
      <c r="B727" s="89" t="s">
        <v>474</v>
      </c>
      <c r="C727" s="40"/>
      <c r="D727" s="84">
        <v>25</v>
      </c>
      <c r="E727" s="40">
        <v>20</v>
      </c>
      <c r="F727" s="399"/>
      <c r="G727" s="399"/>
      <c r="H727" s="399"/>
      <c r="I727" s="399"/>
      <c r="J727" s="399"/>
      <c r="K727" s="399"/>
      <c r="L727" s="399"/>
      <c r="M727" s="399"/>
      <c r="N727" s="399"/>
      <c r="O727" s="399"/>
      <c r="P727" s="399"/>
      <c r="Q727" s="401"/>
      <c r="R727" s="399"/>
      <c r="S727" s="399"/>
    </row>
    <row r="728" spans="1:19" s="594" customFormat="1" ht="19.5" customHeight="1">
      <c r="A728" s="20"/>
      <c r="B728" s="89" t="s">
        <v>94</v>
      </c>
      <c r="C728" s="40"/>
      <c r="D728" s="84">
        <v>33</v>
      </c>
      <c r="E728" s="40">
        <v>25</v>
      </c>
      <c r="F728" s="399"/>
      <c r="G728" s="399"/>
      <c r="H728" s="399"/>
      <c r="I728" s="399"/>
      <c r="J728" s="399"/>
      <c r="K728" s="399"/>
      <c r="L728" s="399"/>
      <c r="M728" s="399"/>
      <c r="N728" s="399"/>
      <c r="O728" s="399"/>
      <c r="P728" s="399"/>
      <c r="Q728" s="401"/>
      <c r="R728" s="399"/>
      <c r="S728" s="399"/>
    </row>
    <row r="729" spans="1:19" s="594" customFormat="1" ht="19.5" customHeight="1">
      <c r="A729" s="20"/>
      <c r="B729" s="89" t="s">
        <v>380</v>
      </c>
      <c r="C729" s="40"/>
      <c r="D729" s="84">
        <v>36</v>
      </c>
      <c r="E729" s="40">
        <v>25</v>
      </c>
      <c r="F729" s="399"/>
      <c r="G729" s="399"/>
      <c r="H729" s="399"/>
      <c r="I729" s="399"/>
      <c r="J729" s="399"/>
      <c r="K729" s="399"/>
      <c r="L729" s="399"/>
      <c r="M729" s="399"/>
      <c r="N729" s="399"/>
      <c r="O729" s="399"/>
      <c r="P729" s="399"/>
      <c r="Q729" s="401"/>
      <c r="R729" s="399"/>
      <c r="S729" s="399"/>
    </row>
    <row r="730" spans="1:19" s="594" customFormat="1" ht="19.5" customHeight="1">
      <c r="A730" s="20"/>
      <c r="B730" s="595" t="s">
        <v>381</v>
      </c>
      <c r="C730" s="40"/>
      <c r="D730" s="84">
        <v>38</v>
      </c>
      <c r="E730" s="40">
        <v>25</v>
      </c>
      <c r="F730" s="399"/>
      <c r="G730" s="399"/>
      <c r="H730" s="399"/>
      <c r="I730" s="399"/>
      <c r="J730" s="399"/>
      <c r="K730" s="399"/>
      <c r="L730" s="399"/>
      <c r="M730" s="399"/>
      <c r="N730" s="399"/>
      <c r="O730" s="399"/>
      <c r="P730" s="399"/>
      <c r="Q730" s="401"/>
      <c r="R730" s="399"/>
      <c r="S730" s="399"/>
    </row>
    <row r="731" spans="1:19" s="594" customFormat="1" ht="19.5" customHeight="1">
      <c r="A731" s="20"/>
      <c r="B731" s="89" t="s">
        <v>412</v>
      </c>
      <c r="C731" s="40"/>
      <c r="D731" s="84">
        <v>41</v>
      </c>
      <c r="E731" s="40">
        <v>25</v>
      </c>
      <c r="F731" s="399"/>
      <c r="G731" s="399"/>
      <c r="H731" s="399"/>
      <c r="I731" s="399"/>
      <c r="J731" s="399"/>
      <c r="K731" s="399"/>
      <c r="L731" s="399"/>
      <c r="M731" s="399"/>
      <c r="N731" s="399"/>
      <c r="O731" s="399"/>
      <c r="P731" s="399"/>
      <c r="Q731" s="401"/>
      <c r="R731" s="399"/>
      <c r="S731" s="399"/>
    </row>
    <row r="732" spans="1:19" s="594" customFormat="1" ht="19.5" customHeight="1">
      <c r="A732" s="20"/>
      <c r="B732" s="89" t="s">
        <v>158</v>
      </c>
      <c r="C732" s="40"/>
      <c r="D732" s="84">
        <v>15.75</v>
      </c>
      <c r="E732" s="40">
        <v>12.5</v>
      </c>
      <c r="F732" s="399"/>
      <c r="G732" s="399"/>
      <c r="H732" s="399"/>
      <c r="I732" s="399"/>
      <c r="J732" s="399"/>
      <c r="K732" s="399"/>
      <c r="L732" s="399"/>
      <c r="M732" s="399"/>
      <c r="N732" s="399"/>
      <c r="O732" s="399"/>
      <c r="P732" s="399"/>
      <c r="Q732" s="401"/>
      <c r="R732" s="399"/>
      <c r="S732" s="399"/>
    </row>
    <row r="733" spans="1:19" s="594" customFormat="1" ht="19.5" customHeight="1">
      <c r="A733" s="20"/>
      <c r="B733" s="89" t="s">
        <v>117</v>
      </c>
      <c r="C733" s="40"/>
      <c r="D733" s="84">
        <v>17</v>
      </c>
      <c r="E733" s="40">
        <v>12.5</v>
      </c>
      <c r="F733" s="399"/>
      <c r="G733" s="399"/>
      <c r="H733" s="399"/>
      <c r="I733" s="399"/>
      <c r="J733" s="399"/>
      <c r="K733" s="399"/>
      <c r="L733" s="399"/>
      <c r="M733" s="399"/>
      <c r="N733" s="399"/>
      <c r="O733" s="399"/>
      <c r="P733" s="399"/>
      <c r="Q733" s="401"/>
      <c r="R733" s="399"/>
      <c r="S733" s="399"/>
    </row>
    <row r="734" spans="1:19" s="594" customFormat="1" ht="19.5" customHeight="1">
      <c r="A734" s="20"/>
      <c r="B734" s="89" t="s">
        <v>64</v>
      </c>
      <c r="C734" s="40"/>
      <c r="D734" s="84">
        <v>12</v>
      </c>
      <c r="E734" s="40">
        <v>10</v>
      </c>
      <c r="F734" s="399"/>
      <c r="G734" s="399"/>
      <c r="H734" s="399"/>
      <c r="I734" s="399"/>
      <c r="J734" s="399"/>
      <c r="K734" s="399"/>
      <c r="L734" s="399"/>
      <c r="M734" s="399"/>
      <c r="N734" s="399"/>
      <c r="O734" s="399"/>
      <c r="P734" s="399"/>
      <c r="Q734" s="401"/>
      <c r="R734" s="399"/>
      <c r="S734" s="399"/>
    </row>
    <row r="735" spans="1:19" s="594" customFormat="1" ht="53.25" customHeight="1">
      <c r="A735" s="20"/>
      <c r="B735" s="110" t="s">
        <v>475</v>
      </c>
      <c r="C735" s="40"/>
      <c r="D735" s="84">
        <v>7.5</v>
      </c>
      <c r="E735" s="40">
        <v>7.5</v>
      </c>
      <c r="F735" s="399"/>
      <c r="G735" s="399"/>
      <c r="H735" s="399"/>
      <c r="I735" s="399"/>
      <c r="J735" s="399"/>
      <c r="K735" s="399"/>
      <c r="L735" s="399"/>
      <c r="M735" s="399"/>
      <c r="N735" s="399"/>
      <c r="O735" s="399"/>
      <c r="P735" s="399"/>
      <c r="Q735" s="401"/>
      <c r="R735" s="399"/>
      <c r="S735" s="399"/>
    </row>
    <row r="736" spans="1:19" s="594" customFormat="1" ht="83.25" customHeight="1">
      <c r="A736" s="20"/>
      <c r="B736" s="110" t="s">
        <v>31</v>
      </c>
      <c r="C736" s="40"/>
      <c r="D736" s="84">
        <v>3</v>
      </c>
      <c r="E736" s="40">
        <v>3</v>
      </c>
      <c r="F736" s="399"/>
      <c r="G736" s="399"/>
      <c r="H736" s="399"/>
      <c r="I736" s="399"/>
      <c r="J736" s="399"/>
      <c r="K736" s="399"/>
      <c r="L736" s="399"/>
      <c r="M736" s="399"/>
      <c r="N736" s="399"/>
      <c r="O736" s="399"/>
      <c r="P736" s="399"/>
      <c r="Q736" s="401"/>
      <c r="R736" s="399"/>
      <c r="S736" s="399"/>
    </row>
    <row r="737" spans="1:19" s="594" customFormat="1" ht="22.5" customHeight="1">
      <c r="A737" s="20"/>
      <c r="B737" s="89" t="s">
        <v>66</v>
      </c>
      <c r="C737" s="40"/>
      <c r="D737" s="84">
        <v>5</v>
      </c>
      <c r="E737" s="40">
        <v>5</v>
      </c>
      <c r="F737" s="399"/>
      <c r="G737" s="399"/>
      <c r="H737" s="399"/>
      <c r="I737" s="399"/>
      <c r="J737" s="399"/>
      <c r="K737" s="399"/>
      <c r="L737" s="399"/>
      <c r="M737" s="399"/>
      <c r="N737" s="399"/>
      <c r="O737" s="399"/>
      <c r="P737" s="399"/>
      <c r="Q737" s="401"/>
      <c r="R737" s="399"/>
      <c r="S737" s="399"/>
    </row>
    <row r="738" spans="1:19" s="594" customFormat="1" ht="19.5" customHeight="1">
      <c r="A738" s="20"/>
      <c r="B738" s="89" t="s">
        <v>106</v>
      </c>
      <c r="C738" s="40"/>
      <c r="D738" s="84">
        <v>5</v>
      </c>
      <c r="E738" s="40">
        <v>5</v>
      </c>
      <c r="F738" s="399"/>
      <c r="G738" s="399"/>
      <c r="H738" s="399"/>
      <c r="I738" s="399"/>
      <c r="J738" s="399"/>
      <c r="K738" s="399"/>
      <c r="L738" s="399"/>
      <c r="M738" s="399"/>
      <c r="N738" s="399"/>
      <c r="O738" s="399"/>
      <c r="P738" s="399"/>
      <c r="Q738" s="401"/>
      <c r="R738" s="399"/>
      <c r="S738" s="399"/>
    </row>
    <row r="739" spans="1:19" s="594" customFormat="1" ht="19.5" customHeight="1">
      <c r="A739" s="20"/>
      <c r="B739" s="89" t="s">
        <v>421</v>
      </c>
      <c r="C739" s="40"/>
      <c r="D739" s="84">
        <v>190</v>
      </c>
      <c r="E739" s="40">
        <v>190</v>
      </c>
      <c r="F739" s="399"/>
      <c r="G739" s="399"/>
      <c r="H739" s="399"/>
      <c r="I739" s="399"/>
      <c r="J739" s="399"/>
      <c r="K739" s="399"/>
      <c r="L739" s="399"/>
      <c r="M739" s="399"/>
      <c r="N739" s="399"/>
      <c r="O739" s="399"/>
      <c r="P739" s="399"/>
      <c r="Q739" s="401"/>
      <c r="R739" s="399"/>
      <c r="S739" s="399"/>
    </row>
    <row r="740" spans="1:19" s="594" customFormat="1" ht="19.5" customHeight="1">
      <c r="A740" s="20"/>
      <c r="B740" s="89" t="s">
        <v>464</v>
      </c>
      <c r="C740" s="40"/>
      <c r="D740" s="84">
        <v>1</v>
      </c>
      <c r="E740" s="40">
        <v>1</v>
      </c>
      <c r="F740" s="399"/>
      <c r="G740" s="399"/>
      <c r="H740" s="399"/>
      <c r="I740" s="399"/>
      <c r="J740" s="399"/>
      <c r="K740" s="399"/>
      <c r="L740" s="399"/>
      <c r="M740" s="399"/>
      <c r="N740" s="399"/>
      <c r="O740" s="399"/>
      <c r="P740" s="399"/>
      <c r="Q740" s="401"/>
      <c r="R740" s="399"/>
      <c r="S740" s="399"/>
    </row>
    <row r="741" spans="2:19" s="48" customFormat="1" ht="31.5">
      <c r="B741" s="87" t="s">
        <v>140</v>
      </c>
      <c r="C741" s="32">
        <v>100</v>
      </c>
      <c r="D741" s="32"/>
      <c r="E741" s="32"/>
      <c r="F741" s="33">
        <v>12.25</v>
      </c>
      <c r="G741" s="32">
        <v>11.84</v>
      </c>
      <c r="H741" s="33">
        <v>8.78</v>
      </c>
      <c r="I741" s="32">
        <v>189</v>
      </c>
      <c r="J741" s="32"/>
      <c r="K741" s="32"/>
      <c r="L741" s="34">
        <v>4.2</v>
      </c>
      <c r="M741" s="32">
        <v>0.13</v>
      </c>
      <c r="N741" s="34">
        <v>0.04</v>
      </c>
      <c r="O741" s="32">
        <v>5.72</v>
      </c>
      <c r="P741" s="34">
        <v>189.3</v>
      </c>
      <c r="Q741" s="32">
        <v>222.46</v>
      </c>
      <c r="R741" s="32">
        <v>26.79</v>
      </c>
      <c r="S741" s="32">
        <v>3.4</v>
      </c>
    </row>
    <row r="742" spans="2:19" s="3" customFormat="1" ht="45" customHeight="1">
      <c r="B742" s="119" t="s">
        <v>265</v>
      </c>
      <c r="C742" s="32"/>
      <c r="D742" s="43">
        <v>110</v>
      </c>
      <c r="E742" s="43">
        <v>77.4</v>
      </c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</row>
    <row r="743" spans="2:19" s="3" customFormat="1" ht="42" customHeight="1">
      <c r="B743" s="119" t="s">
        <v>266</v>
      </c>
      <c r="C743" s="32"/>
      <c r="D743" s="43">
        <v>110</v>
      </c>
      <c r="E743" s="43">
        <v>77.4</v>
      </c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</row>
    <row r="744" spans="2:19" s="3" customFormat="1" ht="48" customHeight="1">
      <c r="B744" s="119" t="s">
        <v>267</v>
      </c>
      <c r="C744" s="32"/>
      <c r="D744" s="43">
        <v>103</v>
      </c>
      <c r="E744" s="43">
        <v>77.4</v>
      </c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</row>
    <row r="745" spans="2:19" s="3" customFormat="1" ht="44.25" customHeight="1">
      <c r="B745" s="119" t="s">
        <v>268</v>
      </c>
      <c r="C745" s="32"/>
      <c r="D745" s="43">
        <v>103</v>
      </c>
      <c r="E745" s="43">
        <v>77.4</v>
      </c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</row>
    <row r="746" spans="2:19" s="3" customFormat="1" ht="48" customHeight="1">
      <c r="B746" s="119" t="s">
        <v>167</v>
      </c>
      <c r="C746" s="32"/>
      <c r="D746" s="43">
        <v>134</v>
      </c>
      <c r="E746" s="43">
        <v>77.4</v>
      </c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</row>
    <row r="747" spans="2:19" s="3" customFormat="1" ht="41.25" customHeight="1">
      <c r="B747" s="119" t="s">
        <v>194</v>
      </c>
      <c r="C747" s="32"/>
      <c r="D747" s="43">
        <v>134</v>
      </c>
      <c r="E747" s="43">
        <v>77.4</v>
      </c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</row>
    <row r="748" spans="2:19" s="3" customFormat="1" ht="54" customHeight="1">
      <c r="B748" s="119" t="s">
        <v>270</v>
      </c>
      <c r="C748" s="32"/>
      <c r="D748" s="43">
        <v>104</v>
      </c>
      <c r="E748" s="43">
        <v>77.4</v>
      </c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</row>
    <row r="749" spans="2:19" s="3" customFormat="1" ht="47.25" customHeight="1">
      <c r="B749" s="123" t="s">
        <v>269</v>
      </c>
      <c r="C749" s="32"/>
      <c r="D749" s="43">
        <v>81</v>
      </c>
      <c r="E749" s="43">
        <v>77.4</v>
      </c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</row>
    <row r="750" spans="2:19" s="3" customFormat="1" ht="30" customHeight="1">
      <c r="B750" s="123" t="s">
        <v>195</v>
      </c>
      <c r="C750" s="32"/>
      <c r="D750" s="43">
        <v>91</v>
      </c>
      <c r="E750" s="43">
        <v>77.4</v>
      </c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</row>
    <row r="751" spans="2:19" s="3" customFormat="1" ht="33.75" customHeight="1">
      <c r="B751" s="123" t="s">
        <v>271</v>
      </c>
      <c r="C751" s="32"/>
      <c r="D751" s="43">
        <v>77.5</v>
      </c>
      <c r="E751" s="43">
        <v>77.4</v>
      </c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</row>
    <row r="752" spans="2:19" s="3" customFormat="1" ht="33.75" customHeight="1">
      <c r="B752" s="115" t="s">
        <v>64</v>
      </c>
      <c r="C752" s="32"/>
      <c r="D752" s="43">
        <v>14.6</v>
      </c>
      <c r="E752" s="43">
        <v>12.4</v>
      </c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</row>
    <row r="753" spans="2:19" s="3" customFormat="1" ht="33.75" customHeight="1">
      <c r="B753" s="115" t="s">
        <v>152</v>
      </c>
      <c r="C753" s="32"/>
      <c r="D753" s="43">
        <v>7.8</v>
      </c>
      <c r="E753" s="43">
        <v>7.8</v>
      </c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</row>
    <row r="754" spans="2:19" s="3" customFormat="1" ht="30" customHeight="1">
      <c r="B754" s="115" t="s">
        <v>104</v>
      </c>
      <c r="C754" s="32"/>
      <c r="D754" s="43">
        <v>3.4</v>
      </c>
      <c r="E754" s="43">
        <v>3.4</v>
      </c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</row>
    <row r="755" spans="2:19" s="3" customFormat="1" ht="38.25" customHeight="1">
      <c r="B755" s="115" t="s">
        <v>3</v>
      </c>
      <c r="C755" s="32"/>
      <c r="D755" s="43">
        <v>10.8</v>
      </c>
      <c r="E755" s="43">
        <v>10.8</v>
      </c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</row>
    <row r="756" spans="2:19" s="3" customFormat="1" ht="32.25" customHeight="1">
      <c r="B756" s="115" t="s">
        <v>66</v>
      </c>
      <c r="C756" s="32"/>
      <c r="D756" s="43">
        <v>5</v>
      </c>
      <c r="E756" s="43">
        <v>5</v>
      </c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</row>
    <row r="757" spans="2:19" s="3" customFormat="1" ht="28.5" customHeight="1">
      <c r="B757" s="118" t="s">
        <v>67</v>
      </c>
      <c r="C757" s="32"/>
      <c r="D757" s="43">
        <v>10</v>
      </c>
      <c r="E757" s="43">
        <v>10</v>
      </c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</row>
    <row r="758" spans="2:19" s="3" customFormat="1" ht="40.5" customHeight="1">
      <c r="B758" s="118" t="s">
        <v>15</v>
      </c>
      <c r="C758" s="32"/>
      <c r="D758" s="43">
        <v>1.1</v>
      </c>
      <c r="E758" s="43">
        <v>1.1</v>
      </c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</row>
    <row r="759" spans="2:19" s="44" customFormat="1" ht="48.75" customHeight="1">
      <c r="B759" s="97" t="s">
        <v>19</v>
      </c>
      <c r="C759" s="32">
        <v>100</v>
      </c>
      <c r="D759" s="43"/>
      <c r="E759" s="43"/>
      <c r="F759" s="32">
        <v>15.22</v>
      </c>
      <c r="G759" s="32">
        <v>11.3</v>
      </c>
      <c r="H759" s="32">
        <v>8.78</v>
      </c>
      <c r="I759" s="32">
        <v>178</v>
      </c>
      <c r="J759" s="32"/>
      <c r="K759" s="32">
        <f>SUM(K760:K761)</f>
        <v>55.1</v>
      </c>
      <c r="L759" s="32">
        <v>4.2</v>
      </c>
      <c r="M759" s="32">
        <v>0.13</v>
      </c>
      <c r="N759" s="32">
        <v>0.04</v>
      </c>
      <c r="O759" s="32">
        <v>5.72</v>
      </c>
      <c r="P759" s="32">
        <v>139.2</v>
      </c>
      <c r="Q759" s="32">
        <v>222.4</v>
      </c>
      <c r="R759" s="32">
        <v>26.79</v>
      </c>
      <c r="S759" s="32">
        <v>3.4</v>
      </c>
    </row>
    <row r="760" spans="2:19" s="3" customFormat="1" ht="33" customHeight="1">
      <c r="B760" s="118" t="s">
        <v>32</v>
      </c>
      <c r="C760" s="32"/>
      <c r="D760" s="43">
        <v>108</v>
      </c>
      <c r="E760" s="43">
        <v>108</v>
      </c>
      <c r="F760" s="45"/>
      <c r="G760" s="45"/>
      <c r="H760" s="45"/>
      <c r="I760" s="45"/>
      <c r="J760" s="45">
        <v>450</v>
      </c>
      <c r="K760" s="45">
        <f>J760*D760/1000</f>
        <v>48.6</v>
      </c>
      <c r="L760" s="45"/>
      <c r="M760" s="45"/>
      <c r="N760" s="45"/>
      <c r="O760" s="45"/>
      <c r="P760" s="45"/>
      <c r="Q760" s="45"/>
      <c r="R760" s="45"/>
      <c r="S760" s="45"/>
    </row>
    <row r="761" spans="2:19" s="3" customFormat="1" ht="25.5" customHeight="1">
      <c r="B761" s="118" t="s">
        <v>67</v>
      </c>
      <c r="C761" s="32"/>
      <c r="D761" s="43">
        <v>10</v>
      </c>
      <c r="E761" s="43">
        <v>10</v>
      </c>
      <c r="F761" s="45"/>
      <c r="G761" s="45"/>
      <c r="H761" s="45"/>
      <c r="I761" s="45"/>
      <c r="J761" s="45">
        <v>650</v>
      </c>
      <c r="K761" s="45">
        <f>J761*D761/1000</f>
        <v>6.5</v>
      </c>
      <c r="L761" s="45"/>
      <c r="M761" s="45"/>
      <c r="N761" s="45"/>
      <c r="O761" s="45"/>
      <c r="P761" s="45"/>
      <c r="Q761" s="45"/>
      <c r="R761" s="45"/>
      <c r="S761" s="45"/>
    </row>
    <row r="762" spans="2:19" s="35" customFormat="1" ht="36.75" customHeight="1">
      <c r="B762" s="103" t="s">
        <v>2</v>
      </c>
      <c r="C762" s="34">
        <v>180</v>
      </c>
      <c r="D762" s="34"/>
      <c r="E762" s="34"/>
      <c r="F762" s="42">
        <v>3.6</v>
      </c>
      <c r="G762" s="42">
        <v>4.5</v>
      </c>
      <c r="H762" s="34">
        <v>33.12</v>
      </c>
      <c r="I762" s="34">
        <v>170</v>
      </c>
      <c r="J762" s="34"/>
      <c r="K762" s="34">
        <f>SUM(K773+K772+K767+K764)</f>
        <v>15.615</v>
      </c>
      <c r="L762" s="34">
        <v>2.62</v>
      </c>
      <c r="M762" s="34">
        <v>0.01</v>
      </c>
      <c r="N762" s="74">
        <v>0.5</v>
      </c>
      <c r="O762" s="42">
        <v>0.24</v>
      </c>
      <c r="P762" s="74">
        <v>42.82</v>
      </c>
      <c r="Q762" s="74">
        <v>93.17</v>
      </c>
      <c r="R762" s="34">
        <v>31.14</v>
      </c>
      <c r="S762" s="34">
        <v>1.12</v>
      </c>
    </row>
    <row r="763" spans="2:205" s="37" customFormat="1" ht="31.5" customHeight="1">
      <c r="B763" s="138" t="s">
        <v>94</v>
      </c>
      <c r="C763" s="26"/>
      <c r="D763" s="28">
        <v>203</v>
      </c>
      <c r="E763" s="28">
        <v>154</v>
      </c>
      <c r="F763" s="29"/>
      <c r="G763" s="29"/>
      <c r="H763" s="29"/>
      <c r="I763" s="29"/>
      <c r="J763" s="29"/>
      <c r="K763" s="29"/>
      <c r="L763" s="29"/>
      <c r="M763" s="29"/>
      <c r="N763" s="86"/>
      <c r="O763" s="29"/>
      <c r="P763" s="150"/>
      <c r="Q763" s="150"/>
      <c r="R763" s="29"/>
      <c r="S763" s="29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</row>
    <row r="764" spans="2:205" s="37" customFormat="1" ht="31.5" customHeight="1">
      <c r="B764" s="138" t="s">
        <v>95</v>
      </c>
      <c r="C764" s="26"/>
      <c r="D764" s="28">
        <v>218</v>
      </c>
      <c r="E764" s="28">
        <v>154</v>
      </c>
      <c r="F764" s="29"/>
      <c r="G764" s="29"/>
      <c r="H764" s="29"/>
      <c r="I764" s="29"/>
      <c r="J764" s="29">
        <v>50.5</v>
      </c>
      <c r="K764" s="29">
        <f>J764*D764/1000</f>
        <v>11.009</v>
      </c>
      <c r="L764" s="29"/>
      <c r="M764" s="29"/>
      <c r="N764" s="86"/>
      <c r="O764" s="29"/>
      <c r="P764" s="150"/>
      <c r="Q764" s="150"/>
      <c r="R764" s="29"/>
      <c r="S764" s="29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</row>
    <row r="765" spans="2:205" s="37" customFormat="1" ht="31.5" customHeight="1">
      <c r="B765" s="138" t="s">
        <v>96</v>
      </c>
      <c r="C765" s="26"/>
      <c r="D765" s="28">
        <v>236</v>
      </c>
      <c r="E765" s="28">
        <v>154</v>
      </c>
      <c r="F765" s="29"/>
      <c r="G765" s="29"/>
      <c r="H765" s="29"/>
      <c r="I765" s="29"/>
      <c r="J765" s="29"/>
      <c r="K765" s="29"/>
      <c r="L765" s="29"/>
      <c r="M765" s="29"/>
      <c r="N765" s="86"/>
      <c r="O765" s="29"/>
      <c r="P765" s="150"/>
      <c r="Q765" s="150"/>
      <c r="R765" s="29"/>
      <c r="S765" s="29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</row>
    <row r="766" spans="2:205" s="37" customFormat="1" ht="31.5" customHeight="1">
      <c r="B766" s="138" t="s">
        <v>97</v>
      </c>
      <c r="C766" s="26"/>
      <c r="D766" s="28">
        <v>256</v>
      </c>
      <c r="E766" s="28">
        <v>154</v>
      </c>
      <c r="F766" s="29"/>
      <c r="G766" s="29"/>
      <c r="H766" s="29"/>
      <c r="I766" s="29"/>
      <c r="J766" s="29"/>
      <c r="K766" s="29"/>
      <c r="L766" s="29"/>
      <c r="M766" s="29"/>
      <c r="N766" s="86"/>
      <c r="O766" s="29"/>
      <c r="P766" s="150"/>
      <c r="Q766" s="150"/>
      <c r="R766" s="29"/>
      <c r="S766" s="29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</row>
    <row r="767" spans="2:205" s="37" customFormat="1" ht="31.5" customHeight="1">
      <c r="B767" s="138" t="s">
        <v>98</v>
      </c>
      <c r="C767" s="26"/>
      <c r="D767" s="28">
        <v>28</v>
      </c>
      <c r="E767" s="28">
        <v>28</v>
      </c>
      <c r="F767" s="29"/>
      <c r="G767" s="29"/>
      <c r="H767" s="29"/>
      <c r="I767" s="29"/>
      <c r="J767" s="29">
        <v>48</v>
      </c>
      <c r="K767" s="29">
        <f>J767*D767/1000</f>
        <v>1.344</v>
      </c>
      <c r="L767" s="29"/>
      <c r="M767" s="29"/>
      <c r="N767" s="86"/>
      <c r="O767" s="29"/>
      <c r="P767" s="150"/>
      <c r="Q767" s="150"/>
      <c r="R767" s="29"/>
      <c r="S767" s="29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</row>
    <row r="768" spans="2:205" s="37" customFormat="1" ht="31.5" customHeight="1">
      <c r="B768" s="138" t="s">
        <v>99</v>
      </c>
      <c r="C768" s="26"/>
      <c r="D768" s="28">
        <v>12.6</v>
      </c>
      <c r="E768" s="28">
        <v>12.6</v>
      </c>
      <c r="F768" s="29"/>
      <c r="G768" s="29"/>
      <c r="H768" s="29"/>
      <c r="I768" s="29"/>
      <c r="J768" s="29"/>
      <c r="K768" s="29"/>
      <c r="L768" s="29"/>
      <c r="M768" s="29"/>
      <c r="N768" s="86"/>
      <c r="O768" s="29"/>
      <c r="P768" s="150"/>
      <c r="Q768" s="150"/>
      <c r="R768" s="29"/>
      <c r="S768" s="29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</row>
    <row r="769" spans="2:205" s="37" customFormat="1" ht="31.5" customHeight="1">
      <c r="B769" s="138" t="s">
        <v>100</v>
      </c>
      <c r="C769" s="26"/>
      <c r="D769" s="28">
        <v>3.6</v>
      </c>
      <c r="E769" s="28">
        <v>3.6</v>
      </c>
      <c r="F769" s="29"/>
      <c r="G769" s="29"/>
      <c r="H769" s="29"/>
      <c r="I769" s="29"/>
      <c r="J769" s="29"/>
      <c r="K769" s="29"/>
      <c r="L769" s="29"/>
      <c r="M769" s="29"/>
      <c r="N769" s="86"/>
      <c r="O769" s="29"/>
      <c r="P769" s="150"/>
      <c r="Q769" s="150"/>
      <c r="R769" s="29"/>
      <c r="S769" s="29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</row>
    <row r="770" spans="2:205" s="37" customFormat="1" ht="31.5" customHeight="1">
      <c r="B770" s="101" t="s">
        <v>101</v>
      </c>
      <c r="C770" s="26"/>
      <c r="D770" s="28">
        <v>15.3</v>
      </c>
      <c r="E770" s="28">
        <v>15.3</v>
      </c>
      <c r="F770" s="29"/>
      <c r="G770" s="29"/>
      <c r="H770" s="29"/>
      <c r="I770" s="29"/>
      <c r="J770" s="29"/>
      <c r="K770" s="29"/>
      <c r="L770" s="29"/>
      <c r="M770" s="29"/>
      <c r="N770" s="86"/>
      <c r="O770" s="29"/>
      <c r="P770" s="150"/>
      <c r="Q770" s="150"/>
      <c r="R770" s="29"/>
      <c r="S770" s="29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</row>
    <row r="771" spans="2:205" s="37" customFormat="1" ht="31.5" customHeight="1">
      <c r="B771" s="138" t="s">
        <v>107</v>
      </c>
      <c r="C771" s="26" t="s">
        <v>135</v>
      </c>
      <c r="D771" s="28">
        <v>24.3</v>
      </c>
      <c r="E771" s="28">
        <v>24.3</v>
      </c>
      <c r="F771" s="29"/>
      <c r="G771" s="29"/>
      <c r="H771" s="29"/>
      <c r="I771" s="29"/>
      <c r="J771" s="29"/>
      <c r="K771" s="29"/>
      <c r="L771" s="29"/>
      <c r="M771" s="29"/>
      <c r="N771" s="86"/>
      <c r="O771" s="29"/>
      <c r="P771" s="150"/>
      <c r="Q771" s="150"/>
      <c r="R771" s="29"/>
      <c r="S771" s="29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</row>
    <row r="772" spans="2:205" s="37" customFormat="1" ht="31.5" customHeight="1">
      <c r="B772" s="138" t="s">
        <v>67</v>
      </c>
      <c r="C772" s="26"/>
      <c r="D772" s="28">
        <v>5</v>
      </c>
      <c r="E772" s="28">
        <v>5</v>
      </c>
      <c r="F772" s="29"/>
      <c r="G772" s="29"/>
      <c r="H772" s="29"/>
      <c r="I772" s="29"/>
      <c r="J772" s="29">
        <v>650</v>
      </c>
      <c r="K772" s="29">
        <f>J772*D772/1000</f>
        <v>3.25</v>
      </c>
      <c r="L772" s="29"/>
      <c r="M772" s="29"/>
      <c r="N772" s="86"/>
      <c r="O772" s="29"/>
      <c r="P772" s="150"/>
      <c r="Q772" s="150"/>
      <c r="R772" s="29"/>
      <c r="S772" s="29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</row>
    <row r="773" spans="2:205" s="37" customFormat="1" ht="31.5" customHeight="1">
      <c r="B773" s="99" t="s">
        <v>15</v>
      </c>
      <c r="C773" s="26"/>
      <c r="D773" s="28">
        <v>1</v>
      </c>
      <c r="E773" s="28">
        <v>1</v>
      </c>
      <c r="F773" s="29"/>
      <c r="G773" s="29"/>
      <c r="H773" s="29"/>
      <c r="I773" s="29"/>
      <c r="J773" s="29">
        <v>12</v>
      </c>
      <c r="K773" s="29">
        <f>J773*D773/1000</f>
        <v>0.012</v>
      </c>
      <c r="L773" s="29"/>
      <c r="M773" s="29"/>
      <c r="N773" s="86"/>
      <c r="O773" s="29"/>
      <c r="P773" s="150"/>
      <c r="Q773" s="150"/>
      <c r="R773" s="29"/>
      <c r="S773" s="29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</row>
    <row r="774" spans="2:19" s="35" customFormat="1" ht="42.75" customHeight="1">
      <c r="B774" s="87" t="s">
        <v>253</v>
      </c>
      <c r="C774" s="32">
        <v>200</v>
      </c>
      <c r="D774" s="32"/>
      <c r="E774" s="32"/>
      <c r="F774" s="32">
        <v>0.15</v>
      </c>
      <c r="G774" s="32">
        <v>0.08</v>
      </c>
      <c r="H774" s="33">
        <v>14.3</v>
      </c>
      <c r="I774" s="32">
        <v>129</v>
      </c>
      <c r="J774" s="32"/>
      <c r="K774" s="32">
        <f>SUM(K775:K778)</f>
        <v>9.27768</v>
      </c>
      <c r="L774" s="32">
        <v>28</v>
      </c>
      <c r="M774" s="32">
        <v>0.006</v>
      </c>
      <c r="N774" s="69">
        <v>0</v>
      </c>
      <c r="O774" s="32">
        <v>3.4</v>
      </c>
      <c r="P774" s="47">
        <v>14</v>
      </c>
      <c r="Q774" s="47">
        <v>8.9</v>
      </c>
      <c r="R774" s="32">
        <v>5.58</v>
      </c>
      <c r="S774" s="32">
        <v>0.14</v>
      </c>
    </row>
    <row r="775" spans="2:19" ht="29.25" customHeight="1">
      <c r="B775" s="115" t="s">
        <v>254</v>
      </c>
      <c r="C775" s="32"/>
      <c r="D775" s="43">
        <v>30</v>
      </c>
      <c r="E775" s="43">
        <v>30</v>
      </c>
      <c r="F775" s="45"/>
      <c r="G775" s="45"/>
      <c r="H775" s="45"/>
      <c r="I775" s="45"/>
      <c r="J775" s="45">
        <v>248</v>
      </c>
      <c r="K775" s="45">
        <f>J775*D775/1000</f>
        <v>7.44</v>
      </c>
      <c r="L775" s="45"/>
      <c r="M775" s="45"/>
      <c r="N775" s="116"/>
      <c r="O775" s="45"/>
      <c r="P775" s="117"/>
      <c r="Q775" s="117"/>
      <c r="R775" s="45"/>
      <c r="S775" s="45"/>
    </row>
    <row r="776" spans="2:19" ht="29.25" customHeight="1">
      <c r="B776" s="115" t="s">
        <v>63</v>
      </c>
      <c r="C776" s="32"/>
      <c r="D776" s="43">
        <v>183</v>
      </c>
      <c r="E776" s="43">
        <v>183</v>
      </c>
      <c r="F776" s="45"/>
      <c r="G776" s="45"/>
      <c r="H776" s="45"/>
      <c r="I776" s="45"/>
      <c r="J776" s="45"/>
      <c r="K776" s="45">
        <f>J776*D776/1000</f>
        <v>0</v>
      </c>
      <c r="L776" s="45"/>
      <c r="M776" s="45"/>
      <c r="N776" s="116"/>
      <c r="O776" s="45"/>
      <c r="P776" s="117"/>
      <c r="Q776" s="117"/>
      <c r="R776" s="45"/>
      <c r="S776" s="45"/>
    </row>
    <row r="777" spans="2:19" ht="29.25" customHeight="1">
      <c r="B777" s="172" t="s">
        <v>71</v>
      </c>
      <c r="C777" s="32"/>
      <c r="D777" s="43">
        <v>18</v>
      </c>
      <c r="E777" s="126">
        <v>18</v>
      </c>
      <c r="F777" s="125"/>
      <c r="G777" s="45"/>
      <c r="H777" s="125"/>
      <c r="I777" s="45"/>
      <c r="J777" s="125">
        <v>90.2</v>
      </c>
      <c r="K777" s="45">
        <f>J777*D777/1000</f>
        <v>1.6236000000000002</v>
      </c>
      <c r="L777" s="132"/>
      <c r="M777" s="45"/>
      <c r="N777" s="133"/>
      <c r="O777" s="45"/>
      <c r="P777" s="134"/>
      <c r="Q777" s="117"/>
      <c r="R777" s="125"/>
      <c r="S777" s="45"/>
    </row>
    <row r="778" spans="2:19" ht="29.25" customHeight="1">
      <c r="B778" s="115" t="s">
        <v>121</v>
      </c>
      <c r="C778" s="32"/>
      <c r="D778" s="43">
        <v>0.06</v>
      </c>
      <c r="E778" s="126">
        <v>0.06</v>
      </c>
      <c r="F778" s="141"/>
      <c r="G778" s="45"/>
      <c r="H778" s="125"/>
      <c r="I778" s="127"/>
      <c r="J778" s="127">
        <v>3568</v>
      </c>
      <c r="K778" s="45">
        <f>J778*D778/1000</f>
        <v>0.21408</v>
      </c>
      <c r="M778" s="128"/>
      <c r="O778" s="128"/>
      <c r="Q778" s="131"/>
      <c r="R778" s="127"/>
      <c r="S778" s="128"/>
    </row>
    <row r="779" spans="2:19" s="35" customFormat="1" ht="49.5" customHeight="1">
      <c r="B779" s="87" t="s">
        <v>250</v>
      </c>
      <c r="C779" s="53">
        <v>40</v>
      </c>
      <c r="D779" s="53"/>
      <c r="E779" s="53"/>
      <c r="F779" s="54">
        <v>3.16</v>
      </c>
      <c r="G779" s="54">
        <v>0.4</v>
      </c>
      <c r="H779" s="54">
        <v>19.4</v>
      </c>
      <c r="I779" s="55">
        <v>95</v>
      </c>
      <c r="J779" s="55">
        <v>58</v>
      </c>
      <c r="K779" s="32">
        <f>J779*C779/1000</f>
        <v>2.32</v>
      </c>
      <c r="L779" s="42">
        <v>0</v>
      </c>
      <c r="M779" s="32">
        <v>0.05</v>
      </c>
      <c r="N779" s="78">
        <v>0</v>
      </c>
      <c r="O779" s="32">
        <v>0.5</v>
      </c>
      <c r="P779" s="74">
        <v>9.2</v>
      </c>
      <c r="Q779" s="47">
        <v>35.7</v>
      </c>
      <c r="R779" s="55">
        <v>13.2</v>
      </c>
      <c r="S779" s="32">
        <v>0.8</v>
      </c>
    </row>
    <row r="780" spans="2:22" s="44" customFormat="1" ht="18.75" customHeight="1">
      <c r="B780" s="88" t="s">
        <v>59</v>
      </c>
      <c r="C780" s="32">
        <v>20</v>
      </c>
      <c r="D780" s="43"/>
      <c r="E780" s="43"/>
      <c r="F780" s="32">
        <v>1.4</v>
      </c>
      <c r="G780" s="32">
        <v>0.24</v>
      </c>
      <c r="H780" s="32">
        <v>7.8</v>
      </c>
      <c r="I780" s="69">
        <v>40</v>
      </c>
      <c r="J780" s="32">
        <v>57</v>
      </c>
      <c r="K780" s="32">
        <f>J780*C780/1000</f>
        <v>1.14</v>
      </c>
      <c r="L780" s="42">
        <v>0</v>
      </c>
      <c r="M780" s="32">
        <v>0.04</v>
      </c>
      <c r="N780" s="78">
        <v>0</v>
      </c>
      <c r="O780" s="32">
        <v>0.28</v>
      </c>
      <c r="P780" s="74">
        <v>5.8</v>
      </c>
      <c r="Q780" s="47">
        <v>30</v>
      </c>
      <c r="R780" s="33">
        <v>9.4</v>
      </c>
      <c r="S780" s="32">
        <v>0.78</v>
      </c>
      <c r="T780" s="395"/>
      <c r="U780" s="395"/>
      <c r="V780" s="395"/>
    </row>
    <row r="781" spans="1:20" s="5" customFormat="1" ht="41.25" customHeight="1">
      <c r="A781" s="501" t="s">
        <v>386</v>
      </c>
      <c r="B781" s="502"/>
      <c r="C781" s="503">
        <v>915</v>
      </c>
      <c r="D781" s="503"/>
      <c r="E781" s="504"/>
      <c r="F781" s="551">
        <f>SUM(F716+F722+F741+F762+F774+F779+F780)</f>
        <v>25.66</v>
      </c>
      <c r="G781" s="551">
        <f aca="true" t="shared" si="33" ref="G781:S781">SUM(G716+G722+G741+G762+G774+G779+G780)</f>
        <v>28.219999999999995</v>
      </c>
      <c r="H781" s="551">
        <f t="shared" si="33"/>
        <v>100.57000000000001</v>
      </c>
      <c r="I781" s="551">
        <f t="shared" si="33"/>
        <v>957</v>
      </c>
      <c r="J781" s="551">
        <f t="shared" si="33"/>
        <v>115</v>
      </c>
      <c r="K781" s="551">
        <f t="shared" si="33"/>
        <v>53.26628</v>
      </c>
      <c r="L781" s="551">
        <f t="shared" si="33"/>
        <v>45.760000000000005</v>
      </c>
      <c r="M781" s="551">
        <f t="shared" si="33"/>
        <v>0.306</v>
      </c>
      <c r="N781" s="551">
        <f t="shared" si="33"/>
        <v>0.54</v>
      </c>
      <c r="O781" s="551">
        <f t="shared" si="33"/>
        <v>12.639999999999999</v>
      </c>
      <c r="P781" s="551">
        <f t="shared" si="33"/>
        <v>346.82</v>
      </c>
      <c r="Q781" s="551">
        <f t="shared" si="33"/>
        <v>466.83</v>
      </c>
      <c r="R781" s="551">
        <f t="shared" si="33"/>
        <v>124.04</v>
      </c>
      <c r="S781" s="551">
        <f t="shared" si="33"/>
        <v>7.4799999999999995</v>
      </c>
      <c r="T781" s="506"/>
    </row>
    <row r="782" spans="1:20" s="8" customFormat="1" ht="33.75" customHeight="1">
      <c r="A782" s="507" t="s">
        <v>240</v>
      </c>
      <c r="B782" s="508"/>
      <c r="C782" s="509" t="s">
        <v>515</v>
      </c>
      <c r="D782" s="510"/>
      <c r="E782" s="510"/>
      <c r="F782" s="553">
        <f>SUM(F781+F714)</f>
        <v>52.81</v>
      </c>
      <c r="G782" s="553">
        <f aca="true" t="shared" si="34" ref="G782:S782">SUM(G781+G714)</f>
        <v>57.11</v>
      </c>
      <c r="H782" s="553">
        <f t="shared" si="34"/>
        <v>187.09</v>
      </c>
      <c r="I782" s="553">
        <f t="shared" si="34"/>
        <v>1635.6</v>
      </c>
      <c r="J782" s="553">
        <f t="shared" si="34"/>
        <v>172</v>
      </c>
      <c r="K782" s="553">
        <f t="shared" si="34"/>
        <v>54.40628</v>
      </c>
      <c r="L782" s="553">
        <f t="shared" si="34"/>
        <v>48.790000000000006</v>
      </c>
      <c r="M782" s="553">
        <f t="shared" si="34"/>
        <v>0.625</v>
      </c>
      <c r="N782" s="553">
        <f t="shared" si="34"/>
        <v>125.54</v>
      </c>
      <c r="O782" s="553">
        <f t="shared" si="34"/>
        <v>13.829999999999998</v>
      </c>
      <c r="P782" s="553">
        <f t="shared" si="34"/>
        <v>814.7</v>
      </c>
      <c r="Q782" s="553">
        <f t="shared" si="34"/>
        <v>882.9300000000001</v>
      </c>
      <c r="R782" s="553">
        <f t="shared" si="34"/>
        <v>204.34000000000003</v>
      </c>
      <c r="S782" s="553">
        <f t="shared" si="34"/>
        <v>9.76</v>
      </c>
      <c r="T782" s="298"/>
    </row>
    <row r="783" spans="1:20" ht="17.25" customHeight="1">
      <c r="A783" s="281"/>
      <c r="B783" s="277"/>
      <c r="C783" s="278"/>
      <c r="D783" s="279"/>
      <c r="E783" s="279"/>
      <c r="F783" s="279"/>
      <c r="G783" s="279"/>
      <c r="H783" s="279"/>
      <c r="I783" s="280"/>
      <c r="J783" s="281"/>
      <c r="K783" s="281"/>
      <c r="L783" s="282" t="s">
        <v>81</v>
      </c>
      <c r="M783" s="283"/>
      <c r="N783" s="283"/>
      <c r="O783" s="283"/>
      <c r="P783" s="283"/>
      <c r="Q783" s="283"/>
      <c r="R783" s="283"/>
      <c r="S783" s="284"/>
      <c r="T783" s="253"/>
    </row>
    <row r="784" spans="1:20" ht="27" customHeight="1">
      <c r="A784" s="622" t="s">
        <v>235</v>
      </c>
      <c r="B784" s="624" t="s">
        <v>72</v>
      </c>
      <c r="C784" s="285"/>
      <c r="D784" s="286"/>
      <c r="E784" s="287"/>
      <c r="F784" s="626" t="s">
        <v>236</v>
      </c>
      <c r="G784" s="627"/>
      <c r="H784" s="628"/>
      <c r="I784" s="629" t="s">
        <v>78</v>
      </c>
      <c r="J784" s="288"/>
      <c r="K784" s="288"/>
      <c r="L784" s="619" t="s">
        <v>82</v>
      </c>
      <c r="M784" s="620"/>
      <c r="N784" s="620"/>
      <c r="O784" s="620"/>
      <c r="P784" s="620" t="s">
        <v>83</v>
      </c>
      <c r="Q784" s="620"/>
      <c r="R784" s="620"/>
      <c r="S784" s="621"/>
      <c r="T784" s="253"/>
    </row>
    <row r="785" spans="1:20" ht="34.5" customHeight="1">
      <c r="A785" s="623"/>
      <c r="B785" s="625"/>
      <c r="C785" s="289" t="s">
        <v>237</v>
      </c>
      <c r="D785" s="290" t="s">
        <v>73</v>
      </c>
      <c r="E785" s="290" t="s">
        <v>74</v>
      </c>
      <c r="F785" s="291" t="s">
        <v>75</v>
      </c>
      <c r="G785" s="291" t="s">
        <v>76</v>
      </c>
      <c r="H785" s="292" t="s">
        <v>77</v>
      </c>
      <c r="I785" s="630"/>
      <c r="J785" s="293" t="s">
        <v>79</v>
      </c>
      <c r="K785" s="294" t="s">
        <v>80</v>
      </c>
      <c r="L785" s="295" t="s">
        <v>84</v>
      </c>
      <c r="M785" s="295" t="s">
        <v>85</v>
      </c>
      <c r="N785" s="295" t="s">
        <v>86</v>
      </c>
      <c r="O785" s="295" t="s">
        <v>87</v>
      </c>
      <c r="P785" s="295" t="s">
        <v>88</v>
      </c>
      <c r="Q785" s="295" t="s">
        <v>89</v>
      </c>
      <c r="R785" s="295" t="s">
        <v>90</v>
      </c>
      <c r="S785" s="296" t="s">
        <v>91</v>
      </c>
      <c r="T785" s="254"/>
    </row>
    <row r="786" spans="1:20" ht="27.75" customHeight="1">
      <c r="A786" s="263" t="s">
        <v>248</v>
      </c>
      <c r="B786" s="264"/>
      <c r="C786" s="265"/>
      <c r="D786" s="266"/>
      <c r="E786" s="263"/>
      <c r="F786" s="267"/>
      <c r="G786" s="268"/>
      <c r="H786" s="268"/>
      <c r="I786" s="268"/>
      <c r="J786" s="325"/>
      <c r="K786" s="326"/>
      <c r="L786" s="273"/>
      <c r="M786" s="273"/>
      <c r="N786" s="273"/>
      <c r="O786" s="273"/>
      <c r="P786" s="273"/>
      <c r="Q786" s="273"/>
      <c r="R786" s="273"/>
      <c r="S786" s="274"/>
      <c r="T786" s="254"/>
    </row>
    <row r="787" spans="1:20" s="8" customFormat="1" ht="19.5" customHeight="1">
      <c r="A787" s="276" t="s">
        <v>360</v>
      </c>
      <c r="B787" s="457"/>
      <c r="C787" s="276"/>
      <c r="D787" s="458"/>
      <c r="E787" s="459"/>
      <c r="F787" s="460"/>
      <c r="G787" s="460"/>
      <c r="H787" s="460"/>
      <c r="I787" s="460"/>
      <c r="J787" s="461"/>
      <c r="K787" s="461" t="e">
        <f>SUM(#REF!+#REF!+#REF!+#REF!+#REF!+#REF!)</f>
        <v>#REF!</v>
      </c>
      <c r="L787" s="461"/>
      <c r="M787" s="461"/>
      <c r="N787" s="461"/>
      <c r="O787" s="461"/>
      <c r="P787" s="461"/>
      <c r="Q787" s="461"/>
      <c r="R787" s="461"/>
      <c r="S787" s="461"/>
      <c r="T787" s="298"/>
    </row>
    <row r="788" spans="2:19" s="35" customFormat="1" ht="16.5" customHeight="1">
      <c r="B788" s="596" t="s">
        <v>284</v>
      </c>
      <c r="C788" s="32">
        <v>20</v>
      </c>
      <c r="D788" s="32"/>
      <c r="E788" s="32"/>
      <c r="F788" s="32">
        <v>4.64</v>
      </c>
      <c r="G788" s="32">
        <v>5.84</v>
      </c>
      <c r="H788" s="33">
        <v>0</v>
      </c>
      <c r="I788" s="32">
        <v>73</v>
      </c>
      <c r="J788" s="32"/>
      <c r="K788" s="33"/>
      <c r="L788" s="34">
        <v>0.14</v>
      </c>
      <c r="M788" s="47">
        <v>0.004</v>
      </c>
      <c r="N788" s="78">
        <v>58</v>
      </c>
      <c r="O788" s="32">
        <v>0.1</v>
      </c>
      <c r="P788" s="74">
        <v>176</v>
      </c>
      <c r="Q788" s="69">
        <v>100</v>
      </c>
      <c r="R788" s="32">
        <v>0.7</v>
      </c>
      <c r="S788" s="33">
        <v>0.2</v>
      </c>
    </row>
    <row r="789" spans="2:19" s="20" customFormat="1" ht="23.25" customHeight="1">
      <c r="B789" s="99" t="s">
        <v>38</v>
      </c>
      <c r="C789" s="28"/>
      <c r="D789" s="28">
        <v>22</v>
      </c>
      <c r="E789" s="28">
        <v>20</v>
      </c>
      <c r="F789" s="28"/>
      <c r="G789" s="28"/>
      <c r="H789" s="39"/>
      <c r="I789" s="28"/>
      <c r="J789" s="28"/>
      <c r="K789" s="39"/>
      <c r="L789" s="40"/>
      <c r="M789" s="577"/>
      <c r="N789" s="401"/>
      <c r="O789" s="28"/>
      <c r="P789" s="400"/>
      <c r="Q789" s="86"/>
      <c r="R789" s="28"/>
      <c r="S789" s="39"/>
    </row>
    <row r="790" spans="2:19" s="9" customFormat="1" ht="23.25" customHeight="1">
      <c r="B790" s="99" t="s">
        <v>261</v>
      </c>
      <c r="C790" s="26"/>
      <c r="D790" s="28">
        <v>21.2</v>
      </c>
      <c r="E790" s="28">
        <v>20</v>
      </c>
      <c r="F790" s="26"/>
      <c r="G790" s="26"/>
      <c r="H790" s="27"/>
      <c r="I790" s="26"/>
      <c r="J790" s="28"/>
      <c r="K790" s="39"/>
      <c r="L790" s="40"/>
      <c r="M790" s="577"/>
      <c r="N790" s="401"/>
      <c r="O790" s="28"/>
      <c r="P790" s="400"/>
      <c r="Q790" s="86"/>
      <c r="R790" s="28"/>
      <c r="S790" s="39"/>
    </row>
    <row r="791" spans="2:19" s="35" customFormat="1" ht="55.5" customHeight="1">
      <c r="B791" s="85" t="s">
        <v>451</v>
      </c>
      <c r="C791" s="26">
        <v>200</v>
      </c>
      <c r="D791" s="26"/>
      <c r="E791" s="26"/>
      <c r="F791" s="26">
        <v>10.9</v>
      </c>
      <c r="G791" s="27">
        <v>14.6</v>
      </c>
      <c r="H791" s="26">
        <v>9.5</v>
      </c>
      <c r="I791" s="26">
        <v>284</v>
      </c>
      <c r="J791" s="26"/>
      <c r="K791" s="27"/>
      <c r="L791" s="27">
        <v>0.5</v>
      </c>
      <c r="M791" s="26">
        <v>0.1</v>
      </c>
      <c r="N791" s="52">
        <v>291.6</v>
      </c>
      <c r="O791" s="26">
        <v>1.7</v>
      </c>
      <c r="P791" s="31">
        <v>99.8</v>
      </c>
      <c r="Q791" s="52">
        <v>224.8</v>
      </c>
      <c r="R791" s="31">
        <v>17.1</v>
      </c>
      <c r="S791" s="26">
        <v>2.5</v>
      </c>
    </row>
    <row r="792" spans="2:19" s="10" customFormat="1" ht="27" customHeight="1">
      <c r="B792" s="467" t="s">
        <v>104</v>
      </c>
      <c r="C792" s="486"/>
      <c r="D792" s="353">
        <v>110</v>
      </c>
      <c r="E792" s="469">
        <v>110</v>
      </c>
      <c r="F792" s="393"/>
      <c r="G792" s="470"/>
      <c r="H792" s="470"/>
      <c r="I792" s="470"/>
      <c r="J792" s="470"/>
      <c r="K792" s="470"/>
      <c r="L792" s="470"/>
      <c r="M792" s="470"/>
      <c r="N792" s="471"/>
      <c r="O792" s="470"/>
      <c r="P792" s="472"/>
      <c r="Q792" s="471"/>
      <c r="R792" s="470"/>
      <c r="S792" s="470"/>
    </row>
    <row r="793" spans="2:19" s="10" customFormat="1" ht="27" customHeight="1">
      <c r="B793" s="467" t="s">
        <v>98</v>
      </c>
      <c r="C793" s="486"/>
      <c r="D793" s="353">
        <v>42</v>
      </c>
      <c r="E793" s="469">
        <v>42</v>
      </c>
      <c r="F793" s="393"/>
      <c r="G793" s="470"/>
      <c r="H793" s="470"/>
      <c r="I793" s="470"/>
      <c r="J793" s="470"/>
      <c r="K793" s="470"/>
      <c r="L793" s="470"/>
      <c r="M793" s="470"/>
      <c r="N793" s="471"/>
      <c r="O793" s="470"/>
      <c r="P793" s="472"/>
      <c r="Q793" s="471"/>
      <c r="R793" s="470"/>
      <c r="S793" s="470"/>
    </row>
    <row r="794" spans="2:19" s="10" customFormat="1" ht="27" customHeight="1">
      <c r="B794" s="467" t="s">
        <v>99</v>
      </c>
      <c r="C794" s="486"/>
      <c r="D794" s="353">
        <v>19</v>
      </c>
      <c r="E794" s="469">
        <v>19</v>
      </c>
      <c r="F794" s="393"/>
      <c r="G794" s="470"/>
      <c r="H794" s="470"/>
      <c r="I794" s="470"/>
      <c r="J794" s="470"/>
      <c r="K794" s="470"/>
      <c r="L794" s="470"/>
      <c r="M794" s="470"/>
      <c r="N794" s="471"/>
      <c r="O794" s="470"/>
      <c r="P794" s="472"/>
      <c r="Q794" s="471"/>
      <c r="R794" s="470"/>
      <c r="S794" s="470"/>
    </row>
    <row r="795" spans="2:19" s="10" customFormat="1" ht="27" customHeight="1">
      <c r="B795" s="467" t="s">
        <v>100</v>
      </c>
      <c r="C795" s="486"/>
      <c r="D795" s="353">
        <v>5</v>
      </c>
      <c r="E795" s="469">
        <v>5</v>
      </c>
      <c r="F795" s="393"/>
      <c r="G795" s="470"/>
      <c r="H795" s="470"/>
      <c r="I795" s="470"/>
      <c r="J795" s="470"/>
      <c r="K795" s="470"/>
      <c r="L795" s="470"/>
      <c r="M795" s="470"/>
      <c r="N795" s="471"/>
      <c r="O795" s="470"/>
      <c r="P795" s="472"/>
      <c r="Q795" s="471"/>
      <c r="R795" s="470"/>
      <c r="S795" s="470"/>
    </row>
    <row r="796" spans="2:19" s="10" customFormat="1" ht="35.25" customHeight="1">
      <c r="B796" s="467" t="s">
        <v>101</v>
      </c>
      <c r="C796" s="486"/>
      <c r="D796" s="353">
        <v>23</v>
      </c>
      <c r="E796" s="469">
        <v>23</v>
      </c>
      <c r="F796" s="393"/>
      <c r="G796" s="470"/>
      <c r="H796" s="470"/>
      <c r="I796" s="470"/>
      <c r="J796" s="470"/>
      <c r="K796" s="470"/>
      <c r="L796" s="470"/>
      <c r="M796" s="470"/>
      <c r="N796" s="471"/>
      <c r="O796" s="470"/>
      <c r="P796" s="472"/>
      <c r="Q796" s="471"/>
      <c r="R796" s="470"/>
      <c r="S796" s="470"/>
    </row>
    <row r="797" spans="2:19" s="10" customFormat="1" ht="27" customHeight="1">
      <c r="B797" s="467" t="s">
        <v>107</v>
      </c>
      <c r="C797" s="486"/>
      <c r="D797" s="353">
        <v>37</v>
      </c>
      <c r="E797" s="469">
        <v>37</v>
      </c>
      <c r="F797" s="393"/>
      <c r="G797" s="470"/>
      <c r="H797" s="470"/>
      <c r="I797" s="470"/>
      <c r="J797" s="470"/>
      <c r="K797" s="470"/>
      <c r="L797" s="470"/>
      <c r="M797" s="470"/>
      <c r="N797" s="471"/>
      <c r="O797" s="470"/>
      <c r="P797" s="472"/>
      <c r="Q797" s="471"/>
      <c r="R797" s="470"/>
      <c r="S797" s="470"/>
    </row>
    <row r="798" spans="2:19" s="10" customFormat="1" ht="27" customHeight="1">
      <c r="B798" s="467" t="s">
        <v>66</v>
      </c>
      <c r="C798" s="486"/>
      <c r="D798" s="353">
        <v>3</v>
      </c>
      <c r="E798" s="469">
        <v>3</v>
      </c>
      <c r="F798" s="393"/>
      <c r="G798" s="470"/>
      <c r="H798" s="470"/>
      <c r="I798" s="470"/>
      <c r="J798" s="470"/>
      <c r="K798" s="470"/>
      <c r="L798" s="470"/>
      <c r="M798" s="470"/>
      <c r="N798" s="471"/>
      <c r="O798" s="470"/>
      <c r="P798" s="472"/>
      <c r="Q798" s="471"/>
      <c r="R798" s="470"/>
      <c r="S798" s="470"/>
    </row>
    <row r="799" spans="2:19" s="578" customFormat="1" ht="27" customHeight="1">
      <c r="B799" s="579" t="s">
        <v>452</v>
      </c>
      <c r="C799" s="580"/>
      <c r="D799" s="581"/>
      <c r="E799" s="582">
        <v>145</v>
      </c>
      <c r="F799" s="583"/>
      <c r="G799" s="584"/>
      <c r="H799" s="584"/>
      <c r="I799" s="584"/>
      <c r="J799" s="584"/>
      <c r="K799" s="584"/>
      <c r="L799" s="584"/>
      <c r="M799" s="584"/>
      <c r="N799" s="585"/>
      <c r="O799" s="584"/>
      <c r="P799" s="586"/>
      <c r="Q799" s="585"/>
      <c r="R799" s="584"/>
      <c r="S799" s="584"/>
    </row>
    <row r="800" spans="2:19" s="10" customFormat="1" ht="27" customHeight="1">
      <c r="B800" s="467" t="s">
        <v>67</v>
      </c>
      <c r="C800" s="486"/>
      <c r="D800" s="353">
        <v>5</v>
      </c>
      <c r="E800" s="469">
        <v>5</v>
      </c>
      <c r="F800" s="393"/>
      <c r="G800" s="470"/>
      <c r="H800" s="470"/>
      <c r="I800" s="470"/>
      <c r="J800" s="470"/>
      <c r="K800" s="470"/>
      <c r="L800" s="470"/>
      <c r="M800" s="470"/>
      <c r="N800" s="471"/>
      <c r="O800" s="470"/>
      <c r="P800" s="472"/>
      <c r="Q800" s="471"/>
      <c r="R800" s="470"/>
      <c r="S800" s="470"/>
    </row>
    <row r="801" spans="2:19" s="10" customFormat="1" ht="27" customHeight="1">
      <c r="B801" s="467" t="s">
        <v>15</v>
      </c>
      <c r="C801" s="486"/>
      <c r="D801" s="353">
        <v>0.6</v>
      </c>
      <c r="E801" s="469">
        <v>0.6</v>
      </c>
      <c r="F801" s="393"/>
      <c r="G801" s="470"/>
      <c r="H801" s="470"/>
      <c r="I801" s="470"/>
      <c r="J801" s="470"/>
      <c r="K801" s="470"/>
      <c r="L801" s="470"/>
      <c r="M801" s="470"/>
      <c r="N801" s="471"/>
      <c r="O801" s="470"/>
      <c r="P801" s="472"/>
      <c r="Q801" s="471"/>
      <c r="R801" s="470"/>
      <c r="S801" s="470"/>
    </row>
    <row r="802" spans="2:19" s="8" customFormat="1" ht="22.5" customHeight="1">
      <c r="B802" s="587" t="s">
        <v>453</v>
      </c>
      <c r="C802" s="561"/>
      <c r="D802" s="327"/>
      <c r="E802" s="482">
        <v>50</v>
      </c>
      <c r="F802" s="391"/>
      <c r="G802" s="483"/>
      <c r="H802" s="483"/>
      <c r="I802" s="483"/>
      <c r="J802" s="483"/>
      <c r="K802" s="483"/>
      <c r="L802" s="483"/>
      <c r="M802" s="483"/>
      <c r="N802" s="484"/>
      <c r="O802" s="483"/>
      <c r="P802" s="485"/>
      <c r="Q802" s="484"/>
      <c r="R802" s="483"/>
      <c r="S802" s="483"/>
    </row>
    <row r="803" spans="2:19" s="10" customFormat="1" ht="26.25" customHeight="1">
      <c r="B803" s="467" t="s">
        <v>454</v>
      </c>
      <c r="C803" s="486"/>
      <c r="D803" s="353">
        <v>53</v>
      </c>
      <c r="E803" s="469">
        <v>50</v>
      </c>
      <c r="F803" s="393"/>
      <c r="G803" s="470"/>
      <c r="H803" s="470"/>
      <c r="I803" s="470"/>
      <c r="J803" s="470"/>
      <c r="K803" s="470"/>
      <c r="L803" s="470"/>
      <c r="M803" s="470"/>
      <c r="N803" s="471"/>
      <c r="O803" s="470"/>
      <c r="P803" s="472"/>
      <c r="Q803" s="471"/>
      <c r="R803" s="470"/>
      <c r="S803" s="470"/>
    </row>
    <row r="804" spans="2:19" s="10" customFormat="1" ht="26.25" customHeight="1">
      <c r="B804" s="467" t="s">
        <v>133</v>
      </c>
      <c r="C804" s="486"/>
      <c r="D804" s="353">
        <v>51</v>
      </c>
      <c r="E804" s="469">
        <v>50</v>
      </c>
      <c r="F804" s="393"/>
      <c r="G804" s="470"/>
      <c r="H804" s="470"/>
      <c r="I804" s="470"/>
      <c r="J804" s="470"/>
      <c r="K804" s="470"/>
      <c r="L804" s="470"/>
      <c r="M804" s="470"/>
      <c r="N804" s="471"/>
      <c r="O804" s="470"/>
      <c r="P804" s="472"/>
      <c r="Q804" s="471"/>
      <c r="R804" s="470"/>
      <c r="S804" s="470"/>
    </row>
    <row r="805" spans="2:19" s="10" customFormat="1" ht="36.75" customHeight="1">
      <c r="B805" s="467" t="s">
        <v>455</v>
      </c>
      <c r="C805" s="486"/>
      <c r="D805" s="353">
        <v>90</v>
      </c>
      <c r="E805" s="469">
        <v>50</v>
      </c>
      <c r="F805" s="393"/>
      <c r="G805" s="470"/>
      <c r="H805" s="470"/>
      <c r="I805" s="470"/>
      <c r="J805" s="470"/>
      <c r="K805" s="470"/>
      <c r="L805" s="470"/>
      <c r="M805" s="470"/>
      <c r="N805" s="471"/>
      <c r="O805" s="470"/>
      <c r="P805" s="472"/>
      <c r="Q805" s="471"/>
      <c r="R805" s="470"/>
      <c r="S805" s="470"/>
    </row>
    <row r="806" spans="2:19" s="9" customFormat="1" ht="28.5" customHeight="1">
      <c r="B806" s="108" t="s">
        <v>368</v>
      </c>
      <c r="C806" s="26">
        <v>125</v>
      </c>
      <c r="D806" s="26"/>
      <c r="E806" s="26"/>
      <c r="F806" s="26">
        <v>6.2</v>
      </c>
      <c r="G806" s="27">
        <v>3.1</v>
      </c>
      <c r="H806" s="26">
        <v>9.2</v>
      </c>
      <c r="I806" s="26">
        <v>85</v>
      </c>
      <c r="J806" s="26"/>
      <c r="K806" s="27"/>
      <c r="L806" s="27">
        <v>0.9</v>
      </c>
      <c r="M806" s="26">
        <v>0.1</v>
      </c>
      <c r="N806" s="27">
        <v>27</v>
      </c>
      <c r="O806" s="26">
        <v>0</v>
      </c>
      <c r="P806" s="52">
        <v>165</v>
      </c>
      <c r="Q806" s="52">
        <v>130</v>
      </c>
      <c r="R806" s="27">
        <v>20.4</v>
      </c>
      <c r="S806" s="26">
        <v>0.1</v>
      </c>
    </row>
    <row r="807" spans="2:19" s="10" customFormat="1" ht="25.5" customHeight="1">
      <c r="B807" s="467" t="s">
        <v>369</v>
      </c>
      <c r="C807" s="486"/>
      <c r="D807" s="353">
        <v>125</v>
      </c>
      <c r="E807" s="469">
        <v>125</v>
      </c>
      <c r="F807" s="393"/>
      <c r="G807" s="470"/>
      <c r="H807" s="470"/>
      <c r="I807" s="470"/>
      <c r="J807" s="470"/>
      <c r="K807" s="470"/>
      <c r="L807" s="470"/>
      <c r="M807" s="470"/>
      <c r="N807" s="470"/>
      <c r="O807" s="470"/>
      <c r="P807" s="470"/>
      <c r="Q807" s="470"/>
      <c r="R807" s="470"/>
      <c r="S807" s="470"/>
    </row>
    <row r="808" spans="2:19" s="35" customFormat="1" ht="30" customHeight="1">
      <c r="B808" s="107" t="s">
        <v>370</v>
      </c>
      <c r="C808" s="32">
        <v>100</v>
      </c>
      <c r="D808" s="32"/>
      <c r="E808" s="32"/>
      <c r="F808" s="33">
        <v>5</v>
      </c>
      <c r="G808" s="33">
        <v>2.5</v>
      </c>
      <c r="H808" s="33">
        <v>8.5</v>
      </c>
      <c r="I808" s="32">
        <v>87</v>
      </c>
      <c r="J808" s="32"/>
      <c r="K808" s="32"/>
      <c r="L808" s="33">
        <v>0.6</v>
      </c>
      <c r="M808" s="33">
        <v>0.03</v>
      </c>
      <c r="N808" s="33">
        <v>22</v>
      </c>
      <c r="O808" s="33">
        <v>0</v>
      </c>
      <c r="P808" s="32">
        <v>119</v>
      </c>
      <c r="Q808" s="32">
        <v>91</v>
      </c>
      <c r="R808" s="32">
        <v>14</v>
      </c>
      <c r="S808" s="32">
        <v>0.1</v>
      </c>
    </row>
    <row r="809" spans="2:19" ht="29.25" customHeight="1">
      <c r="B809" s="360" t="s">
        <v>371</v>
      </c>
      <c r="C809" s="329"/>
      <c r="D809" s="332">
        <v>104</v>
      </c>
      <c r="E809" s="332">
        <v>100</v>
      </c>
      <c r="F809" s="334"/>
      <c r="G809" s="334"/>
      <c r="H809" s="334"/>
      <c r="I809" s="334"/>
      <c r="J809" s="332"/>
      <c r="K809" s="332"/>
      <c r="L809" s="334"/>
      <c r="M809" s="334"/>
      <c r="N809" s="334"/>
      <c r="O809" s="334"/>
      <c r="P809" s="334"/>
      <c r="Q809" s="334"/>
      <c r="R809" s="334"/>
      <c r="S809" s="334"/>
    </row>
    <row r="810" spans="2:19" s="35" customFormat="1" ht="30" customHeight="1">
      <c r="B810" s="107" t="s">
        <v>372</v>
      </c>
      <c r="C810" s="32">
        <v>100</v>
      </c>
      <c r="D810" s="32"/>
      <c r="E810" s="32"/>
      <c r="F810" s="33">
        <v>5</v>
      </c>
      <c r="G810" s="33">
        <v>2.5</v>
      </c>
      <c r="H810" s="33">
        <v>3.5</v>
      </c>
      <c r="I810" s="32">
        <v>68</v>
      </c>
      <c r="J810" s="32"/>
      <c r="K810" s="32"/>
      <c r="L810" s="33">
        <v>0.6</v>
      </c>
      <c r="M810" s="33">
        <v>0.04</v>
      </c>
      <c r="N810" s="33">
        <v>22</v>
      </c>
      <c r="O810" s="33">
        <v>0</v>
      </c>
      <c r="P810" s="32">
        <v>122</v>
      </c>
      <c r="Q810" s="32">
        <v>96</v>
      </c>
      <c r="R810" s="32">
        <v>15</v>
      </c>
      <c r="S810" s="32">
        <v>0.1</v>
      </c>
    </row>
    <row r="811" spans="2:19" ht="29.25" customHeight="1">
      <c r="B811" s="360" t="s">
        <v>373</v>
      </c>
      <c r="C811" s="329"/>
      <c r="D811" s="332">
        <v>104</v>
      </c>
      <c r="E811" s="332">
        <v>100</v>
      </c>
      <c r="F811" s="334"/>
      <c r="G811" s="334"/>
      <c r="H811" s="334"/>
      <c r="I811" s="334"/>
      <c r="J811" s="332"/>
      <c r="K811" s="332"/>
      <c r="L811" s="334"/>
      <c r="M811" s="334"/>
      <c r="N811" s="334"/>
      <c r="O811" s="334"/>
      <c r="P811" s="334"/>
      <c r="Q811" s="334"/>
      <c r="R811" s="334"/>
      <c r="S811" s="334"/>
    </row>
    <row r="812" spans="2:19" s="35" customFormat="1" ht="23.25" customHeight="1">
      <c r="B812" s="87" t="s">
        <v>275</v>
      </c>
      <c r="C812" s="32" t="s">
        <v>56</v>
      </c>
      <c r="D812" s="32"/>
      <c r="E812" s="32"/>
      <c r="F812" s="32">
        <v>0.01</v>
      </c>
      <c r="G812" s="33">
        <v>0</v>
      </c>
      <c r="H812" s="33">
        <v>11.1</v>
      </c>
      <c r="I812" s="32">
        <v>45</v>
      </c>
      <c r="J812" s="32"/>
      <c r="K812" s="30"/>
      <c r="L812" s="34">
        <v>1.1</v>
      </c>
      <c r="M812" s="47">
        <v>0</v>
      </c>
      <c r="N812" s="78">
        <v>0.1</v>
      </c>
      <c r="O812" s="33">
        <v>0</v>
      </c>
      <c r="P812" s="74">
        <v>2.8</v>
      </c>
      <c r="Q812" s="69">
        <v>1.8</v>
      </c>
      <c r="R812" s="32">
        <v>0.76</v>
      </c>
      <c r="S812" s="32">
        <v>0.07</v>
      </c>
    </row>
    <row r="813" spans="2:19" ht="19.5" customHeight="1">
      <c r="B813" s="115" t="s">
        <v>108</v>
      </c>
      <c r="C813" s="32"/>
      <c r="D813" s="43">
        <v>1</v>
      </c>
      <c r="E813" s="43">
        <v>1</v>
      </c>
      <c r="F813" s="45"/>
      <c r="G813" s="45"/>
      <c r="H813" s="45"/>
      <c r="I813" s="45"/>
      <c r="J813" s="45"/>
      <c r="K813" s="29"/>
      <c r="L813" s="189"/>
      <c r="M813" s="45"/>
      <c r="N813" s="190"/>
      <c r="O813" s="45"/>
      <c r="P813" s="191"/>
      <c r="Q813" s="562"/>
      <c r="R813" s="45"/>
      <c r="S813" s="45"/>
    </row>
    <row r="814" spans="2:19" ht="19.5" customHeight="1">
      <c r="B814" s="115" t="s">
        <v>71</v>
      </c>
      <c r="C814" s="32"/>
      <c r="D814" s="43">
        <v>10</v>
      </c>
      <c r="E814" s="43">
        <v>10</v>
      </c>
      <c r="F814" s="45"/>
      <c r="G814" s="45"/>
      <c r="H814" s="45"/>
      <c r="I814" s="45"/>
      <c r="J814" s="45"/>
      <c r="K814" s="29"/>
      <c r="L814" s="45"/>
      <c r="M814" s="45"/>
      <c r="N814" s="116"/>
      <c r="O814" s="45"/>
      <c r="P814" s="117"/>
      <c r="Q814" s="562"/>
      <c r="R814" s="45"/>
      <c r="S814" s="45"/>
    </row>
    <row r="815" spans="2:19" ht="19.5" customHeight="1">
      <c r="B815" s="115" t="s">
        <v>109</v>
      </c>
      <c r="C815" s="32"/>
      <c r="D815" s="43">
        <v>12</v>
      </c>
      <c r="E815" s="43">
        <v>10</v>
      </c>
      <c r="F815" s="45"/>
      <c r="G815" s="45"/>
      <c r="H815" s="45"/>
      <c r="I815" s="45"/>
      <c r="J815" s="45"/>
      <c r="K815" s="29"/>
      <c r="L815" s="45"/>
      <c r="M815" s="45"/>
      <c r="N815" s="116"/>
      <c r="O815" s="45"/>
      <c r="P815" s="117"/>
      <c r="Q815" s="562"/>
      <c r="R815" s="45"/>
      <c r="S815" s="45"/>
    </row>
    <row r="816" spans="2:19" s="35" customFormat="1" ht="31.5">
      <c r="B816" s="87" t="s">
        <v>250</v>
      </c>
      <c r="C816" s="53">
        <v>40</v>
      </c>
      <c r="D816" s="53"/>
      <c r="E816" s="53"/>
      <c r="F816" s="54">
        <v>3.16</v>
      </c>
      <c r="G816" s="54">
        <v>0.4</v>
      </c>
      <c r="H816" s="54">
        <v>19.4</v>
      </c>
      <c r="I816" s="55">
        <v>95</v>
      </c>
      <c r="J816" s="55">
        <v>58</v>
      </c>
      <c r="K816" s="32">
        <f>J816*C816/1000</f>
        <v>2.32</v>
      </c>
      <c r="L816" s="42">
        <v>0</v>
      </c>
      <c r="M816" s="32">
        <v>0.05</v>
      </c>
      <c r="N816" s="78">
        <v>0</v>
      </c>
      <c r="O816" s="32">
        <v>0.5</v>
      </c>
      <c r="P816" s="74">
        <v>9.2</v>
      </c>
      <c r="Q816" s="47">
        <v>35.7</v>
      </c>
      <c r="R816" s="55">
        <v>13.2</v>
      </c>
      <c r="S816" s="32">
        <v>0.8</v>
      </c>
    </row>
    <row r="817" spans="2:19" s="44" customFormat="1" ht="33" customHeight="1">
      <c r="B817" s="88" t="s">
        <v>59</v>
      </c>
      <c r="C817" s="32">
        <v>20</v>
      </c>
      <c r="D817" s="43"/>
      <c r="E817" s="43"/>
      <c r="F817" s="32">
        <v>1.4</v>
      </c>
      <c r="G817" s="32">
        <v>0.24</v>
      </c>
      <c r="H817" s="32">
        <v>7.8</v>
      </c>
      <c r="I817" s="69">
        <v>40</v>
      </c>
      <c r="J817" s="32">
        <v>57</v>
      </c>
      <c r="K817" s="32">
        <f>J817*C817/1000</f>
        <v>1.14</v>
      </c>
      <c r="L817" s="42">
        <v>0</v>
      </c>
      <c r="M817" s="32">
        <v>0.04</v>
      </c>
      <c r="N817" s="78">
        <v>0</v>
      </c>
      <c r="O817" s="32">
        <v>0.28</v>
      </c>
      <c r="P817" s="74">
        <v>5.8</v>
      </c>
      <c r="Q817" s="47">
        <v>30</v>
      </c>
      <c r="R817" s="33">
        <v>9.4</v>
      </c>
      <c r="S817" s="32">
        <v>0.78</v>
      </c>
    </row>
    <row r="818" spans="1:20" s="9" customFormat="1" ht="67.5" customHeight="1">
      <c r="A818" s="491" t="s">
        <v>374</v>
      </c>
      <c r="B818" s="492"/>
      <c r="C818" s="493" t="s">
        <v>500</v>
      </c>
      <c r="D818" s="492"/>
      <c r="E818" s="494"/>
      <c r="F818" s="495">
        <f>SUM(F788+F791+F806+F812+F816+F817)</f>
        <v>26.31</v>
      </c>
      <c r="G818" s="495">
        <f aca="true" t="shared" si="35" ref="G818:S818">SUM(G788+G791+G806+G812+G816+G817)</f>
        <v>24.179999999999996</v>
      </c>
      <c r="H818" s="495">
        <f t="shared" si="35"/>
        <v>56.99999999999999</v>
      </c>
      <c r="I818" s="495">
        <f t="shared" si="35"/>
        <v>622</v>
      </c>
      <c r="J818" s="495">
        <f t="shared" si="35"/>
        <v>115</v>
      </c>
      <c r="K818" s="495">
        <f t="shared" si="35"/>
        <v>3.46</v>
      </c>
      <c r="L818" s="495">
        <f t="shared" si="35"/>
        <v>2.64</v>
      </c>
      <c r="M818" s="495">
        <f t="shared" si="35"/>
        <v>0.294</v>
      </c>
      <c r="N818" s="495">
        <f t="shared" si="35"/>
        <v>376.70000000000005</v>
      </c>
      <c r="O818" s="495">
        <f t="shared" si="35"/>
        <v>2.58</v>
      </c>
      <c r="P818" s="495">
        <f t="shared" si="35"/>
        <v>458.6</v>
      </c>
      <c r="Q818" s="495">
        <f t="shared" si="35"/>
        <v>522.3</v>
      </c>
      <c r="R818" s="495">
        <f t="shared" si="35"/>
        <v>61.559999999999995</v>
      </c>
      <c r="S818" s="495">
        <f t="shared" si="35"/>
        <v>4.45</v>
      </c>
      <c r="T818" s="496"/>
    </row>
    <row r="819" spans="1:19" s="35" customFormat="1" ht="47.25" customHeight="1">
      <c r="A819" s="255" t="s">
        <v>377</v>
      </c>
      <c r="B819" s="275"/>
      <c r="C819" s="256"/>
      <c r="D819" s="256"/>
      <c r="E819" s="257"/>
      <c r="F819" s="71"/>
      <c r="G819" s="71"/>
      <c r="H819" s="71"/>
      <c r="I819" s="96"/>
      <c r="J819" s="71"/>
      <c r="K819" s="71"/>
      <c r="L819" s="71"/>
      <c r="M819" s="71"/>
      <c r="N819" s="71"/>
      <c r="O819" s="71"/>
      <c r="P819" s="96"/>
      <c r="Q819" s="71"/>
      <c r="R819" s="71"/>
      <c r="S819" s="71"/>
    </row>
    <row r="820" spans="1:20" s="345" customFormat="1" ht="33" customHeight="1">
      <c r="A820" s="445"/>
      <c r="B820" s="341" t="s">
        <v>289</v>
      </c>
      <c r="C820" s="26">
        <v>100</v>
      </c>
      <c r="D820" s="26"/>
      <c r="E820" s="26"/>
      <c r="F820" s="26">
        <v>2.5</v>
      </c>
      <c r="G820" s="27">
        <v>5.08</v>
      </c>
      <c r="H820" s="27">
        <v>2.6</v>
      </c>
      <c r="I820" s="26">
        <v>64</v>
      </c>
      <c r="J820" s="342"/>
      <c r="K820" s="15">
        <f>SUM(K821:K825)</f>
        <v>7.386100000000001</v>
      </c>
      <c r="L820" s="343">
        <v>8.9</v>
      </c>
      <c r="M820" s="14">
        <v>0.02</v>
      </c>
      <c r="N820" s="237">
        <v>69</v>
      </c>
      <c r="O820" s="15">
        <v>0.44</v>
      </c>
      <c r="P820" s="343">
        <v>50.25</v>
      </c>
      <c r="Q820" s="235">
        <v>16.4</v>
      </c>
      <c r="R820" s="15">
        <v>28.9</v>
      </c>
      <c r="S820" s="14">
        <v>0.88</v>
      </c>
      <c r="T820" s="344"/>
    </row>
    <row r="821" spans="1:20" s="1" customFormat="1" ht="20.25" customHeight="1">
      <c r="A821" s="446"/>
      <c r="B821" s="346" t="s">
        <v>4</v>
      </c>
      <c r="C821" s="28"/>
      <c r="D821" s="28">
        <v>125</v>
      </c>
      <c r="E821" s="28">
        <v>100</v>
      </c>
      <c r="F821" s="28"/>
      <c r="G821" s="39"/>
      <c r="H821" s="39"/>
      <c r="I821" s="28"/>
      <c r="J821" s="25">
        <v>50</v>
      </c>
      <c r="K821" s="239">
        <f>J821*D821/1000</f>
        <v>6.25</v>
      </c>
      <c r="L821" s="347"/>
      <c r="M821" s="25"/>
      <c r="N821" s="239"/>
      <c r="O821" s="239"/>
      <c r="P821" s="347"/>
      <c r="Q821" s="239"/>
      <c r="R821" s="239"/>
      <c r="S821" s="25"/>
      <c r="T821" s="324"/>
    </row>
    <row r="822" spans="1:20" s="1" customFormat="1" ht="26.25" customHeight="1">
      <c r="A822" s="446"/>
      <c r="B822" s="346" t="s">
        <v>66</v>
      </c>
      <c r="C822" s="28"/>
      <c r="D822" s="28">
        <v>5</v>
      </c>
      <c r="E822" s="28">
        <v>5</v>
      </c>
      <c r="F822" s="28"/>
      <c r="G822" s="39"/>
      <c r="H822" s="39"/>
      <c r="I822" s="28"/>
      <c r="J822" s="25">
        <v>173.6</v>
      </c>
      <c r="K822" s="239">
        <f>J822*D822/1000</f>
        <v>0.868</v>
      </c>
      <c r="L822" s="347"/>
      <c r="M822" s="25"/>
      <c r="N822" s="239"/>
      <c r="O822" s="239"/>
      <c r="P822" s="347"/>
      <c r="Q822" s="239"/>
      <c r="R822" s="239"/>
      <c r="S822" s="25"/>
      <c r="T822" s="324"/>
    </row>
    <row r="823" spans="1:20" s="1" customFormat="1" ht="21.75" customHeight="1">
      <c r="A823" s="446"/>
      <c r="B823" s="346" t="s">
        <v>124</v>
      </c>
      <c r="C823" s="28"/>
      <c r="D823" s="28">
        <v>0.14</v>
      </c>
      <c r="E823" s="28">
        <v>0.14</v>
      </c>
      <c r="F823" s="28"/>
      <c r="G823" s="39"/>
      <c r="H823" s="39"/>
      <c r="I823" s="28"/>
      <c r="J823" s="25">
        <v>555</v>
      </c>
      <c r="K823" s="239">
        <f>J823*D823/1000</f>
        <v>0.0777</v>
      </c>
      <c r="L823" s="347"/>
      <c r="M823" s="25"/>
      <c r="N823" s="239"/>
      <c r="O823" s="239"/>
      <c r="P823" s="347"/>
      <c r="Q823" s="239"/>
      <c r="R823" s="239"/>
      <c r="S823" s="25"/>
      <c r="T823" s="324"/>
    </row>
    <row r="824" spans="1:20" s="1" customFormat="1" ht="24" customHeight="1">
      <c r="A824" s="446"/>
      <c r="B824" s="346" t="s">
        <v>71</v>
      </c>
      <c r="C824" s="28"/>
      <c r="D824" s="28">
        <v>2</v>
      </c>
      <c r="E824" s="28">
        <v>2</v>
      </c>
      <c r="F824" s="28"/>
      <c r="G824" s="39"/>
      <c r="H824" s="39"/>
      <c r="I824" s="28"/>
      <c r="J824" s="25">
        <v>92.2</v>
      </c>
      <c r="K824" s="239">
        <f>J824*D824/1000</f>
        <v>0.1844</v>
      </c>
      <c r="L824" s="347"/>
      <c r="M824" s="25"/>
      <c r="N824" s="239"/>
      <c r="O824" s="239"/>
      <c r="P824" s="347"/>
      <c r="Q824" s="239"/>
      <c r="R824" s="239"/>
      <c r="S824" s="25"/>
      <c r="T824" s="324"/>
    </row>
    <row r="825" spans="1:20" s="1" customFormat="1" ht="16.5" customHeight="1">
      <c r="A825" s="446"/>
      <c r="B825" s="346" t="s">
        <v>15</v>
      </c>
      <c r="C825" s="28"/>
      <c r="D825" s="28">
        <v>0.5</v>
      </c>
      <c r="E825" s="28">
        <v>0.5</v>
      </c>
      <c r="F825" s="28"/>
      <c r="G825" s="39"/>
      <c r="H825" s="39"/>
      <c r="I825" s="28"/>
      <c r="J825" s="25">
        <v>12</v>
      </c>
      <c r="K825" s="239">
        <f>J825*D825/1000</f>
        <v>0.006</v>
      </c>
      <c r="L825" s="347"/>
      <c r="M825" s="25"/>
      <c r="N825" s="239"/>
      <c r="O825" s="239"/>
      <c r="P825" s="347"/>
      <c r="Q825" s="239"/>
      <c r="R825" s="239"/>
      <c r="S825" s="25"/>
      <c r="T825" s="324"/>
    </row>
    <row r="826" spans="1:19" s="5" customFormat="1" ht="45.75" customHeight="1">
      <c r="A826" s="46"/>
      <c r="B826" s="97" t="s">
        <v>477</v>
      </c>
      <c r="C826" s="32" t="s">
        <v>478</v>
      </c>
      <c r="D826" s="32"/>
      <c r="E826" s="32"/>
      <c r="F826" s="32">
        <v>6.4</v>
      </c>
      <c r="G826" s="32">
        <v>8.3</v>
      </c>
      <c r="H826" s="32">
        <v>35.4</v>
      </c>
      <c r="I826" s="32">
        <v>201</v>
      </c>
      <c r="J826" s="50"/>
      <c r="K826" s="50"/>
      <c r="L826" s="74">
        <v>11.08</v>
      </c>
      <c r="M826" s="32">
        <v>0.01</v>
      </c>
      <c r="N826" s="69">
        <v>0</v>
      </c>
      <c r="O826" s="33">
        <v>1.3</v>
      </c>
      <c r="P826" s="74">
        <v>39.5</v>
      </c>
      <c r="Q826" s="69">
        <v>72.2</v>
      </c>
      <c r="R826" s="32">
        <v>29.7</v>
      </c>
      <c r="S826" s="32">
        <v>1.2</v>
      </c>
    </row>
    <row r="827" spans="1:19" s="594" customFormat="1" ht="19.5" customHeight="1">
      <c r="A827" s="20"/>
      <c r="B827" s="89" t="s">
        <v>94</v>
      </c>
      <c r="C827" s="40"/>
      <c r="D827" s="84">
        <v>133</v>
      </c>
      <c r="E827" s="40">
        <v>100</v>
      </c>
      <c r="F827" s="399"/>
      <c r="G827" s="399"/>
      <c r="H827" s="399"/>
      <c r="I827" s="399"/>
      <c r="J827" s="399"/>
      <c r="K827" s="399"/>
      <c r="L827" s="399"/>
      <c r="M827" s="399"/>
      <c r="N827" s="399"/>
      <c r="O827" s="399"/>
      <c r="P827" s="399"/>
      <c r="Q827" s="401"/>
      <c r="R827" s="399"/>
      <c r="S827" s="399"/>
    </row>
    <row r="828" spans="1:19" s="594" customFormat="1" ht="19.5" customHeight="1">
      <c r="A828" s="20"/>
      <c r="B828" s="89" t="s">
        <v>380</v>
      </c>
      <c r="C828" s="40"/>
      <c r="D828" s="84">
        <v>142</v>
      </c>
      <c r="E828" s="40">
        <v>100</v>
      </c>
      <c r="F828" s="399"/>
      <c r="G828" s="399"/>
      <c r="H828" s="399"/>
      <c r="I828" s="399"/>
      <c r="J828" s="399"/>
      <c r="K828" s="399"/>
      <c r="L828" s="399"/>
      <c r="M828" s="399"/>
      <c r="N828" s="399"/>
      <c r="O828" s="399"/>
      <c r="P828" s="399"/>
      <c r="Q828" s="401"/>
      <c r="R828" s="399"/>
      <c r="S828" s="399"/>
    </row>
    <row r="829" spans="1:19" s="594" customFormat="1" ht="19.5" customHeight="1">
      <c r="A829" s="20"/>
      <c r="B829" s="595" t="s">
        <v>381</v>
      </c>
      <c r="C829" s="40"/>
      <c r="D829" s="84">
        <v>153</v>
      </c>
      <c r="E829" s="40">
        <v>100</v>
      </c>
      <c r="F829" s="399"/>
      <c r="G829" s="399"/>
      <c r="H829" s="399"/>
      <c r="I829" s="399"/>
      <c r="J829" s="399"/>
      <c r="K829" s="399"/>
      <c r="L829" s="399"/>
      <c r="M829" s="399"/>
      <c r="N829" s="399"/>
      <c r="O829" s="399"/>
      <c r="P829" s="399"/>
      <c r="Q829" s="401"/>
      <c r="R829" s="399"/>
      <c r="S829" s="399"/>
    </row>
    <row r="830" spans="1:19" s="594" customFormat="1" ht="19.5" customHeight="1">
      <c r="A830" s="20"/>
      <c r="B830" s="89" t="s">
        <v>412</v>
      </c>
      <c r="C830" s="40"/>
      <c r="D830" s="84">
        <v>166</v>
      </c>
      <c r="E830" s="40">
        <v>100</v>
      </c>
      <c r="F830" s="399"/>
      <c r="G830" s="399"/>
      <c r="H830" s="399"/>
      <c r="I830" s="399"/>
      <c r="J830" s="399"/>
      <c r="K830" s="399"/>
      <c r="L830" s="399"/>
      <c r="M830" s="399"/>
      <c r="N830" s="399"/>
      <c r="O830" s="399"/>
      <c r="P830" s="399"/>
      <c r="Q830" s="401"/>
      <c r="R830" s="399"/>
      <c r="S830" s="399"/>
    </row>
    <row r="831" spans="1:19" s="594" customFormat="1" ht="19.5" customHeight="1">
      <c r="A831" s="20"/>
      <c r="B831" s="89" t="s">
        <v>158</v>
      </c>
      <c r="C831" s="40"/>
      <c r="D831" s="84">
        <v>12</v>
      </c>
      <c r="E831" s="40">
        <v>10</v>
      </c>
      <c r="F831" s="399"/>
      <c r="G831" s="399"/>
      <c r="H831" s="399"/>
      <c r="I831" s="399"/>
      <c r="J831" s="399"/>
      <c r="K831" s="399"/>
      <c r="L831" s="399"/>
      <c r="M831" s="399"/>
      <c r="N831" s="399"/>
      <c r="O831" s="399"/>
      <c r="P831" s="399"/>
      <c r="Q831" s="401"/>
      <c r="R831" s="399"/>
      <c r="S831" s="399"/>
    </row>
    <row r="832" spans="1:19" s="594" customFormat="1" ht="19.5" customHeight="1">
      <c r="A832" s="20"/>
      <c r="B832" s="89" t="s">
        <v>117</v>
      </c>
      <c r="C832" s="40"/>
      <c r="D832" s="84">
        <v>12.5</v>
      </c>
      <c r="E832" s="40">
        <v>10</v>
      </c>
      <c r="F832" s="399"/>
      <c r="G832" s="399"/>
      <c r="H832" s="399"/>
      <c r="I832" s="399"/>
      <c r="J832" s="399"/>
      <c r="K832" s="399"/>
      <c r="L832" s="399"/>
      <c r="M832" s="399"/>
      <c r="N832" s="399"/>
      <c r="O832" s="399"/>
      <c r="P832" s="399"/>
      <c r="Q832" s="401"/>
      <c r="R832" s="399"/>
      <c r="S832" s="399"/>
    </row>
    <row r="833" spans="1:19" ht="19.5" customHeight="1">
      <c r="A833" s="44"/>
      <c r="B833" s="118" t="s">
        <v>64</v>
      </c>
      <c r="C833" s="32"/>
      <c r="D833" s="43">
        <v>12</v>
      </c>
      <c r="E833" s="43">
        <v>10</v>
      </c>
      <c r="F833" s="32"/>
      <c r="G833" s="32"/>
      <c r="H833" s="32"/>
      <c r="I833" s="32"/>
      <c r="J833" s="45"/>
      <c r="K833" s="45"/>
      <c r="L833" s="42"/>
      <c r="M833" s="32"/>
      <c r="N833" s="69"/>
      <c r="O833" s="33"/>
      <c r="P833" s="74"/>
      <c r="Q833" s="69"/>
      <c r="R833" s="32"/>
      <c r="S833" s="32"/>
    </row>
    <row r="834" spans="1:19" ht="26.25" customHeight="1">
      <c r="A834" s="44"/>
      <c r="B834" s="123" t="s">
        <v>118</v>
      </c>
      <c r="C834" s="32"/>
      <c r="D834" s="43">
        <v>2.5</v>
      </c>
      <c r="E834" s="43">
        <v>2.5</v>
      </c>
      <c r="F834" s="32"/>
      <c r="G834" s="32"/>
      <c r="H834" s="32"/>
      <c r="I834" s="32"/>
      <c r="J834" s="45"/>
      <c r="K834" s="45"/>
      <c r="L834" s="42"/>
      <c r="M834" s="32"/>
      <c r="N834" s="69"/>
      <c r="O834" s="33"/>
      <c r="P834" s="74"/>
      <c r="Q834" s="69"/>
      <c r="R834" s="32"/>
      <c r="S834" s="32"/>
    </row>
    <row r="835" spans="1:19" ht="26.25" customHeight="1">
      <c r="A835" s="44"/>
      <c r="B835" s="123" t="s">
        <v>31</v>
      </c>
      <c r="C835" s="32"/>
      <c r="D835" s="43">
        <v>1</v>
      </c>
      <c r="E835" s="43">
        <v>1</v>
      </c>
      <c r="F835" s="32"/>
      <c r="G835" s="32"/>
      <c r="H835" s="32"/>
      <c r="I835" s="32"/>
      <c r="J835" s="45"/>
      <c r="K835" s="45"/>
      <c r="L835" s="42"/>
      <c r="M835" s="32"/>
      <c r="N835" s="69"/>
      <c r="O835" s="33"/>
      <c r="P835" s="74"/>
      <c r="Q835" s="69"/>
      <c r="R835" s="32"/>
      <c r="S835" s="32"/>
    </row>
    <row r="836" spans="1:19" ht="19.5" customHeight="1">
      <c r="A836" s="44"/>
      <c r="B836" s="118" t="s">
        <v>66</v>
      </c>
      <c r="C836" s="32"/>
      <c r="D836" s="43">
        <v>2.5</v>
      </c>
      <c r="E836" s="43">
        <v>2.5</v>
      </c>
      <c r="F836" s="32"/>
      <c r="G836" s="32"/>
      <c r="H836" s="32"/>
      <c r="I836" s="32"/>
      <c r="J836" s="45"/>
      <c r="K836" s="45"/>
      <c r="L836" s="42"/>
      <c r="M836" s="32"/>
      <c r="N836" s="69"/>
      <c r="O836" s="33"/>
      <c r="P836" s="74"/>
      <c r="Q836" s="69"/>
      <c r="R836" s="32"/>
      <c r="S836" s="32"/>
    </row>
    <row r="837" spans="1:19" ht="19.5" customHeight="1">
      <c r="A837" s="44"/>
      <c r="B837" s="118" t="s">
        <v>421</v>
      </c>
      <c r="C837" s="32"/>
      <c r="D837" s="43">
        <v>175</v>
      </c>
      <c r="E837" s="43">
        <v>175</v>
      </c>
      <c r="F837" s="32"/>
      <c r="G837" s="32"/>
      <c r="H837" s="32"/>
      <c r="I837" s="32"/>
      <c r="J837" s="45"/>
      <c r="K837" s="45"/>
      <c r="L837" s="42"/>
      <c r="M837" s="32"/>
      <c r="N837" s="69"/>
      <c r="O837" s="33"/>
      <c r="P837" s="74"/>
      <c r="Q837" s="69"/>
      <c r="R837" s="32"/>
      <c r="S837" s="32"/>
    </row>
    <row r="838" spans="1:19" ht="19.5" customHeight="1">
      <c r="A838" s="44"/>
      <c r="B838" s="118" t="s">
        <v>15</v>
      </c>
      <c r="C838" s="32"/>
      <c r="D838" s="43">
        <v>1</v>
      </c>
      <c r="E838" s="43">
        <v>1</v>
      </c>
      <c r="F838" s="32"/>
      <c r="G838" s="32"/>
      <c r="H838" s="32"/>
      <c r="I838" s="32"/>
      <c r="J838" s="45"/>
      <c r="K838" s="45"/>
      <c r="L838" s="42"/>
      <c r="M838" s="32"/>
      <c r="N838" s="69"/>
      <c r="O838" s="33"/>
      <c r="P838" s="74"/>
      <c r="Q838" s="69"/>
      <c r="R838" s="32"/>
      <c r="S838" s="32"/>
    </row>
    <row r="839" spans="1:19" s="299" customFormat="1" ht="19.5" customHeight="1">
      <c r="A839" s="597"/>
      <c r="B839" s="598" t="s">
        <v>479</v>
      </c>
      <c r="C839" s="194"/>
      <c r="D839" s="177"/>
      <c r="E839" s="177">
        <v>35</v>
      </c>
      <c r="F839" s="194"/>
      <c r="G839" s="194"/>
      <c r="H839" s="194"/>
      <c r="I839" s="194"/>
      <c r="J839" s="301"/>
      <c r="K839" s="301"/>
      <c r="L839" s="197"/>
      <c r="M839" s="194"/>
      <c r="N839" s="599"/>
      <c r="O839" s="195"/>
      <c r="P839" s="600"/>
      <c r="Q839" s="599"/>
      <c r="R839" s="194"/>
      <c r="S839" s="194"/>
    </row>
    <row r="840" spans="1:19" ht="29.25" customHeight="1">
      <c r="A840" s="44"/>
      <c r="B840" s="123" t="s">
        <v>480</v>
      </c>
      <c r="C840" s="32"/>
      <c r="D840" s="43">
        <v>29.8</v>
      </c>
      <c r="E840" s="43">
        <v>29.8</v>
      </c>
      <c r="F840" s="32"/>
      <c r="G840" s="32"/>
      <c r="H840" s="32"/>
      <c r="I840" s="32"/>
      <c r="J840" s="45"/>
      <c r="K840" s="45"/>
      <c r="L840" s="42"/>
      <c r="M840" s="32"/>
      <c r="N840" s="69"/>
      <c r="O840" s="33"/>
      <c r="P840" s="74"/>
      <c r="Q840" s="69"/>
      <c r="R840" s="32"/>
      <c r="S840" s="32"/>
    </row>
    <row r="841" spans="1:19" ht="19.5" customHeight="1">
      <c r="A841" s="44"/>
      <c r="B841" s="118" t="s">
        <v>481</v>
      </c>
      <c r="C841" s="32"/>
      <c r="D841" s="43">
        <v>29.8</v>
      </c>
      <c r="E841" s="43">
        <v>29.8</v>
      </c>
      <c r="F841" s="32"/>
      <c r="G841" s="32"/>
      <c r="H841" s="32"/>
      <c r="I841" s="32"/>
      <c r="J841" s="45"/>
      <c r="K841" s="45"/>
      <c r="L841" s="42"/>
      <c r="M841" s="32"/>
      <c r="N841" s="69"/>
      <c r="O841" s="33"/>
      <c r="P841" s="74"/>
      <c r="Q841" s="69"/>
      <c r="R841" s="32"/>
      <c r="S841" s="32"/>
    </row>
    <row r="842" spans="1:19" ht="19.5" customHeight="1">
      <c r="A842" s="44"/>
      <c r="B842" s="118" t="s">
        <v>64</v>
      </c>
      <c r="C842" s="32"/>
      <c r="D842" s="43">
        <v>3.1</v>
      </c>
      <c r="E842" s="43">
        <v>2.6</v>
      </c>
      <c r="F842" s="32"/>
      <c r="G842" s="32"/>
      <c r="H842" s="32"/>
      <c r="I842" s="32"/>
      <c r="J842" s="45"/>
      <c r="K842" s="45"/>
      <c r="L842" s="42"/>
      <c r="M842" s="32"/>
      <c r="N842" s="69"/>
      <c r="O842" s="33"/>
      <c r="P842" s="74"/>
      <c r="Q842" s="69"/>
      <c r="R842" s="32"/>
      <c r="S842" s="32"/>
    </row>
    <row r="843" spans="1:19" ht="19.5" customHeight="1">
      <c r="A843" s="44"/>
      <c r="B843" s="118" t="s">
        <v>63</v>
      </c>
      <c r="C843" s="32"/>
      <c r="D843" s="43">
        <v>2.6</v>
      </c>
      <c r="E843" s="43">
        <v>2.6</v>
      </c>
      <c r="F843" s="32"/>
      <c r="G843" s="32"/>
      <c r="H843" s="32"/>
      <c r="I843" s="32"/>
      <c r="J843" s="45"/>
      <c r="K843" s="45"/>
      <c r="L843" s="42"/>
      <c r="M843" s="32"/>
      <c r="N843" s="69"/>
      <c r="O843" s="33"/>
      <c r="P843" s="74"/>
      <c r="Q843" s="69"/>
      <c r="R843" s="32"/>
      <c r="S843" s="32"/>
    </row>
    <row r="844" spans="1:19" ht="19.5" customHeight="1">
      <c r="A844" s="44"/>
      <c r="B844" s="118" t="s">
        <v>104</v>
      </c>
      <c r="C844" s="32"/>
      <c r="D844" s="43">
        <v>2</v>
      </c>
      <c r="E844" s="43">
        <v>2</v>
      </c>
      <c r="F844" s="32"/>
      <c r="G844" s="32"/>
      <c r="H844" s="32"/>
      <c r="I844" s="32"/>
      <c r="J844" s="45"/>
      <c r="K844" s="45"/>
      <c r="L844" s="42"/>
      <c r="M844" s="32"/>
      <c r="N844" s="69"/>
      <c r="O844" s="33"/>
      <c r="P844" s="74"/>
      <c r="Q844" s="69"/>
      <c r="R844" s="32"/>
      <c r="S844" s="32"/>
    </row>
    <row r="845" spans="1:19" ht="19.5" customHeight="1">
      <c r="A845" s="44"/>
      <c r="B845" s="118" t="s">
        <v>15</v>
      </c>
      <c r="C845" s="32"/>
      <c r="D845" s="43">
        <v>0.28</v>
      </c>
      <c r="E845" s="43">
        <v>0.28</v>
      </c>
      <c r="F845" s="32"/>
      <c r="G845" s="32"/>
      <c r="H845" s="32"/>
      <c r="I845" s="32"/>
      <c r="J845" s="45"/>
      <c r="K845" s="45"/>
      <c r="L845" s="42"/>
      <c r="M845" s="32"/>
      <c r="N845" s="69"/>
      <c r="O845" s="33"/>
      <c r="P845" s="74"/>
      <c r="Q845" s="69"/>
      <c r="R845" s="32"/>
      <c r="S845" s="32"/>
    </row>
    <row r="846" spans="1:19" s="299" customFormat="1" ht="33" customHeight="1">
      <c r="A846" s="597"/>
      <c r="B846" s="300" t="s">
        <v>482</v>
      </c>
      <c r="C846" s="194"/>
      <c r="D846" s="177">
        <v>35</v>
      </c>
      <c r="E846" s="177">
        <v>35</v>
      </c>
      <c r="F846" s="194"/>
      <c r="G846" s="194"/>
      <c r="H846" s="194"/>
      <c r="I846" s="194"/>
      <c r="J846" s="301"/>
      <c r="K846" s="301"/>
      <c r="L846" s="197"/>
      <c r="M846" s="194"/>
      <c r="N846" s="599"/>
      <c r="O846" s="195"/>
      <c r="P846" s="600"/>
      <c r="Q846" s="599"/>
      <c r="R846" s="194"/>
      <c r="S846" s="194"/>
    </row>
    <row r="847" spans="1:205" s="6" customFormat="1" ht="29.25" customHeight="1">
      <c r="A847" s="312"/>
      <c r="B847" s="98" t="s">
        <v>145</v>
      </c>
      <c r="C847" s="34">
        <v>100</v>
      </c>
      <c r="D847" s="34"/>
      <c r="E847" s="34"/>
      <c r="F847" s="42">
        <v>11.08</v>
      </c>
      <c r="G847" s="42">
        <v>12.28</v>
      </c>
      <c r="H847" s="42">
        <v>14.62</v>
      </c>
      <c r="I847" s="34">
        <v>184</v>
      </c>
      <c r="J847" s="34"/>
      <c r="K847" s="34"/>
      <c r="L847" s="42">
        <v>1.06</v>
      </c>
      <c r="M847" s="34">
        <v>0.08</v>
      </c>
      <c r="N847" s="34">
        <v>48.75</v>
      </c>
      <c r="O847" s="34">
        <v>0.75</v>
      </c>
      <c r="P847" s="74">
        <v>85.1</v>
      </c>
      <c r="Q847" s="74">
        <v>133.36</v>
      </c>
      <c r="R847" s="34">
        <v>27</v>
      </c>
      <c r="S847" s="34">
        <v>1.2</v>
      </c>
      <c r="T847" s="312"/>
      <c r="U847" s="312"/>
      <c r="V847" s="312"/>
      <c r="W847" s="312"/>
      <c r="X847" s="312"/>
      <c r="Y847" s="312"/>
      <c r="Z847" s="312"/>
      <c r="AA847" s="312"/>
      <c r="AB847" s="312"/>
      <c r="AC847" s="312"/>
      <c r="AD847" s="312"/>
      <c r="AE847" s="312"/>
      <c r="AF847" s="312"/>
      <c r="AG847" s="312"/>
      <c r="AH847" s="312"/>
      <c r="AI847" s="312"/>
      <c r="AJ847" s="312"/>
      <c r="AK847" s="312"/>
      <c r="AL847" s="312"/>
      <c r="AM847" s="312"/>
      <c r="AN847" s="312"/>
      <c r="AO847" s="312"/>
      <c r="AP847" s="312"/>
      <c r="AQ847" s="312"/>
      <c r="AR847" s="312"/>
      <c r="AS847" s="312"/>
      <c r="AT847" s="312"/>
      <c r="AU847" s="312"/>
      <c r="AV847" s="312"/>
      <c r="AW847" s="312"/>
      <c r="AX847" s="312"/>
      <c r="AY847" s="312"/>
      <c r="AZ847" s="312"/>
      <c r="BA847" s="312"/>
      <c r="BB847" s="312"/>
      <c r="BC847" s="312"/>
      <c r="BD847" s="312"/>
      <c r="BE847" s="312"/>
      <c r="BF847" s="312"/>
      <c r="BG847" s="312"/>
      <c r="BH847" s="312"/>
      <c r="BI847" s="312"/>
      <c r="BJ847" s="312"/>
      <c r="BK847" s="312"/>
      <c r="BL847" s="312"/>
      <c r="BM847" s="312"/>
      <c r="BN847" s="312"/>
      <c r="BO847" s="312"/>
      <c r="BP847" s="312"/>
      <c r="BQ847" s="312"/>
      <c r="BR847" s="312"/>
      <c r="BS847" s="312"/>
      <c r="BT847" s="312"/>
      <c r="BU847" s="312"/>
      <c r="BV847" s="312"/>
      <c r="BW847" s="312"/>
      <c r="BX847" s="312"/>
      <c r="BY847" s="312"/>
      <c r="BZ847" s="312"/>
      <c r="CA847" s="312"/>
      <c r="CB847" s="312"/>
      <c r="CC847" s="312"/>
      <c r="CD847" s="312"/>
      <c r="CE847" s="312"/>
      <c r="CF847" s="312"/>
      <c r="CG847" s="312"/>
      <c r="CH847" s="312"/>
      <c r="CI847" s="312"/>
      <c r="CJ847" s="312"/>
      <c r="CK847" s="312"/>
      <c r="CL847" s="312"/>
      <c r="CM847" s="312"/>
      <c r="CN847" s="312"/>
      <c r="CO847" s="312"/>
      <c r="CP847" s="312"/>
      <c r="CQ847" s="312"/>
      <c r="CR847" s="312"/>
      <c r="CS847" s="312"/>
      <c r="CT847" s="312"/>
      <c r="CU847" s="312"/>
      <c r="CV847" s="312"/>
      <c r="CW847" s="312"/>
      <c r="CX847" s="312"/>
      <c r="CY847" s="312"/>
      <c r="CZ847" s="312"/>
      <c r="DA847" s="312"/>
      <c r="DB847" s="312"/>
      <c r="DC847" s="312"/>
      <c r="DD847" s="312"/>
      <c r="DE847" s="312"/>
      <c r="DF847" s="312"/>
      <c r="DG847" s="312"/>
      <c r="DH847" s="312"/>
      <c r="DI847" s="312"/>
      <c r="DJ847" s="312"/>
      <c r="DK847" s="312"/>
      <c r="DL847" s="312"/>
      <c r="DM847" s="312"/>
      <c r="DN847" s="312"/>
      <c r="DO847" s="312"/>
      <c r="DP847" s="312"/>
      <c r="DQ847" s="312"/>
      <c r="DR847" s="312"/>
      <c r="DS847" s="312"/>
      <c r="DT847" s="312"/>
      <c r="DU847" s="312"/>
      <c r="DV847" s="312"/>
      <c r="DW847" s="312"/>
      <c r="DX847" s="312"/>
      <c r="DY847" s="312"/>
      <c r="DZ847" s="312"/>
      <c r="EA847" s="312"/>
      <c r="EB847" s="312"/>
      <c r="EC847" s="312"/>
      <c r="ED847" s="312"/>
      <c r="EE847" s="312"/>
      <c r="EF847" s="312"/>
      <c r="EG847" s="312"/>
      <c r="EH847" s="312"/>
      <c r="EI847" s="312"/>
      <c r="EJ847" s="312"/>
      <c r="EK847" s="312"/>
      <c r="EL847" s="312"/>
      <c r="EM847" s="312"/>
      <c r="EN847" s="312"/>
      <c r="EO847" s="312"/>
      <c r="EP847" s="312"/>
      <c r="EQ847" s="312"/>
      <c r="ER847" s="312"/>
      <c r="ES847" s="312"/>
      <c r="ET847" s="312"/>
      <c r="EU847" s="312"/>
      <c r="EV847" s="312"/>
      <c r="EW847" s="312"/>
      <c r="EX847" s="312"/>
      <c r="EY847" s="312"/>
      <c r="EZ847" s="312"/>
      <c r="FA847" s="312"/>
      <c r="FB847" s="312"/>
      <c r="FC847" s="312"/>
      <c r="FD847" s="312"/>
      <c r="FE847" s="312"/>
      <c r="FF847" s="312"/>
      <c r="FG847" s="312"/>
      <c r="FH847" s="312"/>
      <c r="FI847" s="312"/>
      <c r="FJ847" s="312"/>
      <c r="FK847" s="312"/>
      <c r="FL847" s="312"/>
      <c r="FM847" s="312"/>
      <c r="FN847" s="312"/>
      <c r="FO847" s="312"/>
      <c r="FP847" s="312"/>
      <c r="FQ847" s="312"/>
      <c r="FR847" s="312"/>
      <c r="FS847" s="312"/>
      <c r="FT847" s="312"/>
      <c r="FU847" s="312"/>
      <c r="FV847" s="312"/>
      <c r="FW847" s="312"/>
      <c r="FX847" s="312"/>
      <c r="FY847" s="312"/>
      <c r="FZ847" s="312"/>
      <c r="GA847" s="312"/>
      <c r="GB847" s="312"/>
      <c r="GC847" s="312"/>
      <c r="GD847" s="312"/>
      <c r="GE847" s="312"/>
      <c r="GF847" s="312"/>
      <c r="GG847" s="312"/>
      <c r="GH847" s="312"/>
      <c r="GI847" s="312"/>
      <c r="GJ847" s="312"/>
      <c r="GK847" s="312"/>
      <c r="GL847" s="312"/>
      <c r="GM847" s="312"/>
      <c r="GN847" s="312"/>
      <c r="GO847" s="312"/>
      <c r="GP847" s="312"/>
      <c r="GQ847" s="312"/>
      <c r="GR847" s="312"/>
      <c r="GS847" s="312"/>
      <c r="GT847" s="312"/>
      <c r="GU847" s="312"/>
      <c r="GV847" s="312"/>
      <c r="GW847" s="312"/>
    </row>
    <row r="848" spans="1:205" s="18" customFormat="1" ht="25.5" customHeight="1">
      <c r="A848" s="313"/>
      <c r="B848" s="198" t="s">
        <v>125</v>
      </c>
      <c r="C848" s="199"/>
      <c r="D848" s="40">
        <v>86</v>
      </c>
      <c r="E848" s="40">
        <v>64</v>
      </c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200"/>
      <c r="Q848" s="200"/>
      <c r="R848" s="199"/>
      <c r="S848" s="199"/>
      <c r="T848" s="313"/>
      <c r="U848" s="313"/>
      <c r="V848" s="313"/>
      <c r="W848" s="313"/>
      <c r="X848" s="313"/>
      <c r="Y848" s="313"/>
      <c r="Z848" s="313"/>
      <c r="AA848" s="313"/>
      <c r="AB848" s="313"/>
      <c r="AC848" s="313"/>
      <c r="AD848" s="313"/>
      <c r="AE848" s="313"/>
      <c r="AF848" s="313"/>
      <c r="AG848" s="313"/>
      <c r="AH848" s="313"/>
      <c r="AI848" s="313"/>
      <c r="AJ848" s="313"/>
      <c r="AK848" s="313"/>
      <c r="AL848" s="313"/>
      <c r="AM848" s="313"/>
      <c r="AN848" s="313"/>
      <c r="AO848" s="313"/>
      <c r="AP848" s="313"/>
      <c r="AQ848" s="313"/>
      <c r="AR848" s="313"/>
      <c r="AS848" s="313"/>
      <c r="AT848" s="313"/>
      <c r="AU848" s="313"/>
      <c r="AV848" s="313"/>
      <c r="AW848" s="313"/>
      <c r="AX848" s="313"/>
      <c r="AY848" s="313"/>
      <c r="AZ848" s="313"/>
      <c r="BA848" s="313"/>
      <c r="BB848" s="313"/>
      <c r="BC848" s="313"/>
      <c r="BD848" s="313"/>
      <c r="BE848" s="313"/>
      <c r="BF848" s="313"/>
      <c r="BG848" s="313"/>
      <c r="BH848" s="313"/>
      <c r="BI848" s="313"/>
      <c r="BJ848" s="313"/>
      <c r="BK848" s="313"/>
      <c r="BL848" s="313"/>
      <c r="BM848" s="313"/>
      <c r="BN848" s="313"/>
      <c r="BO848" s="313"/>
      <c r="BP848" s="313"/>
      <c r="BQ848" s="313"/>
      <c r="BR848" s="313"/>
      <c r="BS848" s="313"/>
      <c r="BT848" s="313"/>
      <c r="BU848" s="313"/>
      <c r="BV848" s="313"/>
      <c r="BW848" s="313"/>
      <c r="BX848" s="313"/>
      <c r="BY848" s="313"/>
      <c r="BZ848" s="313"/>
      <c r="CA848" s="313"/>
      <c r="CB848" s="313"/>
      <c r="CC848" s="313"/>
      <c r="CD848" s="313"/>
      <c r="CE848" s="313"/>
      <c r="CF848" s="313"/>
      <c r="CG848" s="313"/>
      <c r="CH848" s="313"/>
      <c r="CI848" s="313"/>
      <c r="CJ848" s="313"/>
      <c r="CK848" s="313"/>
      <c r="CL848" s="313"/>
      <c r="CM848" s="313"/>
      <c r="CN848" s="313"/>
      <c r="CO848" s="313"/>
      <c r="CP848" s="313"/>
      <c r="CQ848" s="313"/>
      <c r="CR848" s="313"/>
      <c r="CS848" s="313"/>
      <c r="CT848" s="313"/>
      <c r="CU848" s="313"/>
      <c r="CV848" s="313"/>
      <c r="CW848" s="313"/>
      <c r="CX848" s="313"/>
      <c r="CY848" s="313"/>
      <c r="CZ848" s="313"/>
      <c r="DA848" s="313"/>
      <c r="DB848" s="313"/>
      <c r="DC848" s="313"/>
      <c r="DD848" s="313"/>
      <c r="DE848" s="313"/>
      <c r="DF848" s="313"/>
      <c r="DG848" s="313"/>
      <c r="DH848" s="313"/>
      <c r="DI848" s="313"/>
      <c r="DJ848" s="313"/>
      <c r="DK848" s="313"/>
      <c r="DL848" s="313"/>
      <c r="DM848" s="313"/>
      <c r="DN848" s="313"/>
      <c r="DO848" s="313"/>
      <c r="DP848" s="313"/>
      <c r="DQ848" s="313"/>
      <c r="DR848" s="313"/>
      <c r="DS848" s="313"/>
      <c r="DT848" s="313"/>
      <c r="DU848" s="313"/>
      <c r="DV848" s="313"/>
      <c r="DW848" s="313"/>
      <c r="DX848" s="313"/>
      <c r="DY848" s="313"/>
      <c r="DZ848" s="313"/>
      <c r="EA848" s="313"/>
      <c r="EB848" s="313"/>
      <c r="EC848" s="313"/>
      <c r="ED848" s="313"/>
      <c r="EE848" s="313"/>
      <c r="EF848" s="313"/>
      <c r="EG848" s="313"/>
      <c r="EH848" s="313"/>
      <c r="EI848" s="313"/>
      <c r="EJ848" s="313"/>
      <c r="EK848" s="313"/>
      <c r="EL848" s="313"/>
      <c r="EM848" s="313"/>
      <c r="EN848" s="313"/>
      <c r="EO848" s="313"/>
      <c r="EP848" s="313"/>
      <c r="EQ848" s="313"/>
      <c r="ER848" s="313"/>
      <c r="ES848" s="313"/>
      <c r="ET848" s="313"/>
      <c r="EU848" s="313"/>
      <c r="EV848" s="313"/>
      <c r="EW848" s="313"/>
      <c r="EX848" s="313"/>
      <c r="EY848" s="313"/>
      <c r="EZ848" s="313"/>
      <c r="FA848" s="313"/>
      <c r="FB848" s="313"/>
      <c r="FC848" s="313"/>
      <c r="FD848" s="313"/>
      <c r="FE848" s="313"/>
      <c r="FF848" s="313"/>
      <c r="FG848" s="313"/>
      <c r="FH848" s="313"/>
      <c r="FI848" s="313"/>
      <c r="FJ848" s="313"/>
      <c r="FK848" s="313"/>
      <c r="FL848" s="313"/>
      <c r="FM848" s="313"/>
      <c r="FN848" s="313"/>
      <c r="FO848" s="313"/>
      <c r="FP848" s="313"/>
      <c r="FQ848" s="313"/>
      <c r="FR848" s="313"/>
      <c r="FS848" s="313"/>
      <c r="FT848" s="313"/>
      <c r="FU848" s="313"/>
      <c r="FV848" s="313"/>
      <c r="FW848" s="313"/>
      <c r="FX848" s="313"/>
      <c r="FY848" s="313"/>
      <c r="FZ848" s="313"/>
      <c r="GA848" s="313"/>
      <c r="GB848" s="313"/>
      <c r="GC848" s="313"/>
      <c r="GD848" s="313"/>
      <c r="GE848" s="313"/>
      <c r="GF848" s="313"/>
      <c r="GG848" s="313"/>
      <c r="GH848" s="313"/>
      <c r="GI848" s="313"/>
      <c r="GJ848" s="313"/>
      <c r="GK848" s="313"/>
      <c r="GL848" s="313"/>
      <c r="GM848" s="313"/>
      <c r="GN848" s="313"/>
      <c r="GO848" s="313"/>
      <c r="GP848" s="313"/>
      <c r="GQ848" s="313"/>
      <c r="GR848" s="313"/>
      <c r="GS848" s="313"/>
      <c r="GT848" s="313"/>
      <c r="GU848" s="313"/>
      <c r="GV848" s="313"/>
      <c r="GW848" s="313"/>
    </row>
    <row r="849" spans="1:205" s="18" customFormat="1" ht="45" customHeight="1">
      <c r="A849" s="313"/>
      <c r="B849" s="110" t="s">
        <v>20</v>
      </c>
      <c r="C849" s="199"/>
      <c r="D849" s="40">
        <v>64</v>
      </c>
      <c r="E849" s="40">
        <v>64</v>
      </c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200"/>
      <c r="Q849" s="200"/>
      <c r="R849" s="199"/>
      <c r="S849" s="199"/>
      <c r="T849" s="313"/>
      <c r="U849" s="313"/>
      <c r="V849" s="313"/>
      <c r="W849" s="313"/>
      <c r="X849" s="313"/>
      <c r="Y849" s="313"/>
      <c r="Z849" s="313"/>
      <c r="AA849" s="313"/>
      <c r="AB849" s="313"/>
      <c r="AC849" s="313"/>
      <c r="AD849" s="313"/>
      <c r="AE849" s="313"/>
      <c r="AF849" s="313"/>
      <c r="AG849" s="313"/>
      <c r="AH849" s="313"/>
      <c r="AI849" s="313"/>
      <c r="AJ849" s="313"/>
      <c r="AK849" s="313"/>
      <c r="AL849" s="313"/>
      <c r="AM849" s="313"/>
      <c r="AN849" s="313"/>
      <c r="AO849" s="313"/>
      <c r="AP849" s="313"/>
      <c r="AQ849" s="313"/>
      <c r="AR849" s="313"/>
      <c r="AS849" s="313"/>
      <c r="AT849" s="313"/>
      <c r="AU849" s="313"/>
      <c r="AV849" s="313"/>
      <c r="AW849" s="313"/>
      <c r="AX849" s="313"/>
      <c r="AY849" s="313"/>
      <c r="AZ849" s="313"/>
      <c r="BA849" s="313"/>
      <c r="BB849" s="313"/>
      <c r="BC849" s="313"/>
      <c r="BD849" s="313"/>
      <c r="BE849" s="313"/>
      <c r="BF849" s="313"/>
      <c r="BG849" s="313"/>
      <c r="BH849" s="313"/>
      <c r="BI849" s="313"/>
      <c r="BJ849" s="313"/>
      <c r="BK849" s="313"/>
      <c r="BL849" s="313"/>
      <c r="BM849" s="313"/>
      <c r="BN849" s="313"/>
      <c r="BO849" s="313"/>
      <c r="BP849" s="313"/>
      <c r="BQ849" s="313"/>
      <c r="BR849" s="313"/>
      <c r="BS849" s="313"/>
      <c r="BT849" s="313"/>
      <c r="BU849" s="313"/>
      <c r="BV849" s="313"/>
      <c r="BW849" s="313"/>
      <c r="BX849" s="313"/>
      <c r="BY849" s="313"/>
      <c r="BZ849" s="313"/>
      <c r="CA849" s="313"/>
      <c r="CB849" s="313"/>
      <c r="CC849" s="313"/>
      <c r="CD849" s="313"/>
      <c r="CE849" s="313"/>
      <c r="CF849" s="313"/>
      <c r="CG849" s="313"/>
      <c r="CH849" s="313"/>
      <c r="CI849" s="313"/>
      <c r="CJ849" s="313"/>
      <c r="CK849" s="313"/>
      <c r="CL849" s="313"/>
      <c r="CM849" s="313"/>
      <c r="CN849" s="313"/>
      <c r="CO849" s="313"/>
      <c r="CP849" s="313"/>
      <c r="CQ849" s="313"/>
      <c r="CR849" s="313"/>
      <c r="CS849" s="313"/>
      <c r="CT849" s="313"/>
      <c r="CU849" s="313"/>
      <c r="CV849" s="313"/>
      <c r="CW849" s="313"/>
      <c r="CX849" s="313"/>
      <c r="CY849" s="313"/>
      <c r="CZ849" s="313"/>
      <c r="DA849" s="313"/>
      <c r="DB849" s="313"/>
      <c r="DC849" s="313"/>
      <c r="DD849" s="313"/>
      <c r="DE849" s="313"/>
      <c r="DF849" s="313"/>
      <c r="DG849" s="313"/>
      <c r="DH849" s="313"/>
      <c r="DI849" s="313"/>
      <c r="DJ849" s="313"/>
      <c r="DK849" s="313"/>
      <c r="DL849" s="313"/>
      <c r="DM849" s="313"/>
      <c r="DN849" s="313"/>
      <c r="DO849" s="313"/>
      <c r="DP849" s="313"/>
      <c r="DQ849" s="313"/>
      <c r="DR849" s="313"/>
      <c r="DS849" s="313"/>
      <c r="DT849" s="313"/>
      <c r="DU849" s="313"/>
      <c r="DV849" s="313"/>
      <c r="DW849" s="313"/>
      <c r="DX849" s="313"/>
      <c r="DY849" s="313"/>
      <c r="DZ849" s="313"/>
      <c r="EA849" s="313"/>
      <c r="EB849" s="313"/>
      <c r="EC849" s="313"/>
      <c r="ED849" s="313"/>
      <c r="EE849" s="313"/>
      <c r="EF849" s="313"/>
      <c r="EG849" s="313"/>
      <c r="EH849" s="313"/>
      <c r="EI849" s="313"/>
      <c r="EJ849" s="313"/>
      <c r="EK849" s="313"/>
      <c r="EL849" s="313"/>
      <c r="EM849" s="313"/>
      <c r="EN849" s="313"/>
      <c r="EO849" s="313"/>
      <c r="EP849" s="313"/>
      <c r="EQ849" s="313"/>
      <c r="ER849" s="313"/>
      <c r="ES849" s="313"/>
      <c r="ET849" s="313"/>
      <c r="EU849" s="313"/>
      <c r="EV849" s="313"/>
      <c r="EW849" s="313"/>
      <c r="EX849" s="313"/>
      <c r="EY849" s="313"/>
      <c r="EZ849" s="313"/>
      <c r="FA849" s="313"/>
      <c r="FB849" s="313"/>
      <c r="FC849" s="313"/>
      <c r="FD849" s="313"/>
      <c r="FE849" s="313"/>
      <c r="FF849" s="313"/>
      <c r="FG849" s="313"/>
      <c r="FH849" s="313"/>
      <c r="FI849" s="313"/>
      <c r="FJ849" s="313"/>
      <c r="FK849" s="313"/>
      <c r="FL849" s="313"/>
      <c r="FM849" s="313"/>
      <c r="FN849" s="313"/>
      <c r="FO849" s="313"/>
      <c r="FP849" s="313"/>
      <c r="FQ849" s="313"/>
      <c r="FR849" s="313"/>
      <c r="FS849" s="313"/>
      <c r="FT849" s="313"/>
      <c r="FU849" s="313"/>
      <c r="FV849" s="313"/>
      <c r="FW849" s="313"/>
      <c r="FX849" s="313"/>
      <c r="FY849" s="313"/>
      <c r="FZ849" s="313"/>
      <c r="GA849" s="313"/>
      <c r="GB849" s="313"/>
      <c r="GC849" s="313"/>
      <c r="GD849" s="313"/>
      <c r="GE849" s="313"/>
      <c r="GF849" s="313"/>
      <c r="GG849" s="313"/>
      <c r="GH849" s="313"/>
      <c r="GI849" s="313"/>
      <c r="GJ849" s="313"/>
      <c r="GK849" s="313"/>
      <c r="GL849" s="313"/>
      <c r="GM849" s="313"/>
      <c r="GN849" s="313"/>
      <c r="GO849" s="313"/>
      <c r="GP849" s="313"/>
      <c r="GQ849" s="313"/>
      <c r="GR849" s="313"/>
      <c r="GS849" s="313"/>
      <c r="GT849" s="313"/>
      <c r="GU849" s="313"/>
      <c r="GV849" s="313"/>
      <c r="GW849" s="313"/>
    </row>
    <row r="850" spans="1:205" s="18" customFormat="1" ht="25.5" customHeight="1">
      <c r="A850" s="313"/>
      <c r="B850" s="110" t="s">
        <v>34</v>
      </c>
      <c r="C850" s="199"/>
      <c r="D850" s="40">
        <v>81.6</v>
      </c>
      <c r="E850" s="40">
        <v>63.5</v>
      </c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200"/>
      <c r="Q850" s="200"/>
      <c r="R850" s="199"/>
      <c r="S850" s="199"/>
      <c r="T850" s="313"/>
      <c r="U850" s="313"/>
      <c r="V850" s="313"/>
      <c r="W850" s="313"/>
      <c r="X850" s="313"/>
      <c r="Y850" s="313"/>
      <c r="Z850" s="313"/>
      <c r="AA850" s="313"/>
      <c r="AB850" s="313"/>
      <c r="AC850" s="313"/>
      <c r="AD850" s="313"/>
      <c r="AE850" s="313"/>
      <c r="AF850" s="313"/>
      <c r="AG850" s="313"/>
      <c r="AH850" s="313"/>
      <c r="AI850" s="313"/>
      <c r="AJ850" s="313"/>
      <c r="AK850" s="313"/>
      <c r="AL850" s="313"/>
      <c r="AM850" s="313"/>
      <c r="AN850" s="313"/>
      <c r="AO850" s="313"/>
      <c r="AP850" s="313"/>
      <c r="AQ850" s="313"/>
      <c r="AR850" s="313"/>
      <c r="AS850" s="313"/>
      <c r="AT850" s="313"/>
      <c r="AU850" s="313"/>
      <c r="AV850" s="313"/>
      <c r="AW850" s="313"/>
      <c r="AX850" s="313"/>
      <c r="AY850" s="313"/>
      <c r="AZ850" s="313"/>
      <c r="BA850" s="313"/>
      <c r="BB850" s="313"/>
      <c r="BC850" s="313"/>
      <c r="BD850" s="313"/>
      <c r="BE850" s="313"/>
      <c r="BF850" s="313"/>
      <c r="BG850" s="313"/>
      <c r="BH850" s="313"/>
      <c r="BI850" s="313"/>
      <c r="BJ850" s="313"/>
      <c r="BK850" s="313"/>
      <c r="BL850" s="313"/>
      <c r="BM850" s="313"/>
      <c r="BN850" s="313"/>
      <c r="BO850" s="313"/>
      <c r="BP850" s="313"/>
      <c r="BQ850" s="313"/>
      <c r="BR850" s="313"/>
      <c r="BS850" s="313"/>
      <c r="BT850" s="313"/>
      <c r="BU850" s="313"/>
      <c r="BV850" s="313"/>
      <c r="BW850" s="313"/>
      <c r="BX850" s="313"/>
      <c r="BY850" s="313"/>
      <c r="BZ850" s="313"/>
      <c r="CA850" s="313"/>
      <c r="CB850" s="313"/>
      <c r="CC850" s="313"/>
      <c r="CD850" s="313"/>
      <c r="CE850" s="313"/>
      <c r="CF850" s="313"/>
      <c r="CG850" s="313"/>
      <c r="CH850" s="313"/>
      <c r="CI850" s="313"/>
      <c r="CJ850" s="313"/>
      <c r="CK850" s="313"/>
      <c r="CL850" s="313"/>
      <c r="CM850" s="313"/>
      <c r="CN850" s="313"/>
      <c r="CO850" s="313"/>
      <c r="CP850" s="313"/>
      <c r="CQ850" s="313"/>
      <c r="CR850" s="313"/>
      <c r="CS850" s="313"/>
      <c r="CT850" s="313"/>
      <c r="CU850" s="313"/>
      <c r="CV850" s="313"/>
      <c r="CW850" s="313"/>
      <c r="CX850" s="313"/>
      <c r="CY850" s="313"/>
      <c r="CZ850" s="313"/>
      <c r="DA850" s="313"/>
      <c r="DB850" s="313"/>
      <c r="DC850" s="313"/>
      <c r="DD850" s="313"/>
      <c r="DE850" s="313"/>
      <c r="DF850" s="313"/>
      <c r="DG850" s="313"/>
      <c r="DH850" s="313"/>
      <c r="DI850" s="313"/>
      <c r="DJ850" s="313"/>
      <c r="DK850" s="313"/>
      <c r="DL850" s="313"/>
      <c r="DM850" s="313"/>
      <c r="DN850" s="313"/>
      <c r="DO850" s="313"/>
      <c r="DP850" s="313"/>
      <c r="DQ850" s="313"/>
      <c r="DR850" s="313"/>
      <c r="DS850" s="313"/>
      <c r="DT850" s="313"/>
      <c r="DU850" s="313"/>
      <c r="DV850" s="313"/>
      <c r="DW850" s="313"/>
      <c r="DX850" s="313"/>
      <c r="DY850" s="313"/>
      <c r="DZ850" s="313"/>
      <c r="EA850" s="313"/>
      <c r="EB850" s="313"/>
      <c r="EC850" s="313"/>
      <c r="ED850" s="313"/>
      <c r="EE850" s="313"/>
      <c r="EF850" s="313"/>
      <c r="EG850" s="313"/>
      <c r="EH850" s="313"/>
      <c r="EI850" s="313"/>
      <c r="EJ850" s="313"/>
      <c r="EK850" s="313"/>
      <c r="EL850" s="313"/>
      <c r="EM850" s="313"/>
      <c r="EN850" s="313"/>
      <c r="EO850" s="313"/>
      <c r="EP850" s="313"/>
      <c r="EQ850" s="313"/>
      <c r="ER850" s="313"/>
      <c r="ES850" s="313"/>
      <c r="ET850" s="313"/>
      <c r="EU850" s="313"/>
      <c r="EV850" s="313"/>
      <c r="EW850" s="313"/>
      <c r="EX850" s="313"/>
      <c r="EY850" s="313"/>
      <c r="EZ850" s="313"/>
      <c r="FA850" s="313"/>
      <c r="FB850" s="313"/>
      <c r="FC850" s="313"/>
      <c r="FD850" s="313"/>
      <c r="FE850" s="313"/>
      <c r="FF850" s="313"/>
      <c r="FG850" s="313"/>
      <c r="FH850" s="313"/>
      <c r="FI850" s="313"/>
      <c r="FJ850" s="313"/>
      <c r="FK850" s="313"/>
      <c r="FL850" s="313"/>
      <c r="FM850" s="313"/>
      <c r="FN850" s="313"/>
      <c r="FO850" s="313"/>
      <c r="FP850" s="313"/>
      <c r="FQ850" s="313"/>
      <c r="FR850" s="313"/>
      <c r="FS850" s="313"/>
      <c r="FT850" s="313"/>
      <c r="FU850" s="313"/>
      <c r="FV850" s="313"/>
      <c r="FW850" s="313"/>
      <c r="FX850" s="313"/>
      <c r="FY850" s="313"/>
      <c r="FZ850" s="313"/>
      <c r="GA850" s="313"/>
      <c r="GB850" s="313"/>
      <c r="GC850" s="313"/>
      <c r="GD850" s="313"/>
      <c r="GE850" s="313"/>
      <c r="GF850" s="313"/>
      <c r="GG850" s="313"/>
      <c r="GH850" s="313"/>
      <c r="GI850" s="313"/>
      <c r="GJ850" s="313"/>
      <c r="GK850" s="313"/>
      <c r="GL850" s="313"/>
      <c r="GM850" s="313"/>
      <c r="GN850" s="313"/>
      <c r="GO850" s="313"/>
      <c r="GP850" s="313"/>
      <c r="GQ850" s="313"/>
      <c r="GR850" s="313"/>
      <c r="GS850" s="313"/>
      <c r="GT850" s="313"/>
      <c r="GU850" s="313"/>
      <c r="GV850" s="313"/>
      <c r="GW850" s="313"/>
    </row>
    <row r="851" spans="1:205" s="18" customFormat="1" ht="50.25" customHeight="1">
      <c r="A851" s="313"/>
      <c r="B851" s="110" t="s">
        <v>163</v>
      </c>
      <c r="C851" s="199"/>
      <c r="D851" s="40">
        <v>64</v>
      </c>
      <c r="E851" s="40">
        <v>64</v>
      </c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200"/>
      <c r="Q851" s="200"/>
      <c r="R851" s="199"/>
      <c r="S851" s="199"/>
      <c r="T851" s="313"/>
      <c r="U851" s="313"/>
      <c r="V851" s="313"/>
      <c r="W851" s="313"/>
      <c r="X851" s="313"/>
      <c r="Y851" s="313"/>
      <c r="Z851" s="313"/>
      <c r="AA851" s="313"/>
      <c r="AB851" s="313"/>
      <c r="AC851" s="313"/>
      <c r="AD851" s="313"/>
      <c r="AE851" s="313"/>
      <c r="AF851" s="313"/>
      <c r="AG851" s="313"/>
      <c r="AH851" s="313"/>
      <c r="AI851" s="313"/>
      <c r="AJ851" s="313"/>
      <c r="AK851" s="313"/>
      <c r="AL851" s="313"/>
      <c r="AM851" s="313"/>
      <c r="AN851" s="313"/>
      <c r="AO851" s="313"/>
      <c r="AP851" s="313"/>
      <c r="AQ851" s="313"/>
      <c r="AR851" s="313"/>
      <c r="AS851" s="313"/>
      <c r="AT851" s="313"/>
      <c r="AU851" s="313"/>
      <c r="AV851" s="313"/>
      <c r="AW851" s="313"/>
      <c r="AX851" s="313"/>
      <c r="AY851" s="313"/>
      <c r="AZ851" s="313"/>
      <c r="BA851" s="313"/>
      <c r="BB851" s="313"/>
      <c r="BC851" s="313"/>
      <c r="BD851" s="313"/>
      <c r="BE851" s="313"/>
      <c r="BF851" s="313"/>
      <c r="BG851" s="313"/>
      <c r="BH851" s="313"/>
      <c r="BI851" s="313"/>
      <c r="BJ851" s="313"/>
      <c r="BK851" s="313"/>
      <c r="BL851" s="313"/>
      <c r="BM851" s="313"/>
      <c r="BN851" s="313"/>
      <c r="BO851" s="313"/>
      <c r="BP851" s="313"/>
      <c r="BQ851" s="313"/>
      <c r="BR851" s="313"/>
      <c r="BS851" s="313"/>
      <c r="BT851" s="313"/>
      <c r="BU851" s="313"/>
      <c r="BV851" s="313"/>
      <c r="BW851" s="313"/>
      <c r="BX851" s="313"/>
      <c r="BY851" s="313"/>
      <c r="BZ851" s="313"/>
      <c r="CA851" s="313"/>
      <c r="CB851" s="313"/>
      <c r="CC851" s="313"/>
      <c r="CD851" s="313"/>
      <c r="CE851" s="313"/>
      <c r="CF851" s="313"/>
      <c r="CG851" s="313"/>
      <c r="CH851" s="313"/>
      <c r="CI851" s="313"/>
      <c r="CJ851" s="313"/>
      <c r="CK851" s="313"/>
      <c r="CL851" s="313"/>
      <c r="CM851" s="313"/>
      <c r="CN851" s="313"/>
      <c r="CO851" s="313"/>
      <c r="CP851" s="313"/>
      <c r="CQ851" s="313"/>
      <c r="CR851" s="313"/>
      <c r="CS851" s="313"/>
      <c r="CT851" s="313"/>
      <c r="CU851" s="313"/>
      <c r="CV851" s="313"/>
      <c r="CW851" s="313"/>
      <c r="CX851" s="313"/>
      <c r="CY851" s="313"/>
      <c r="CZ851" s="313"/>
      <c r="DA851" s="313"/>
      <c r="DB851" s="313"/>
      <c r="DC851" s="313"/>
      <c r="DD851" s="313"/>
      <c r="DE851" s="313"/>
      <c r="DF851" s="313"/>
      <c r="DG851" s="313"/>
      <c r="DH851" s="313"/>
      <c r="DI851" s="313"/>
      <c r="DJ851" s="313"/>
      <c r="DK851" s="313"/>
      <c r="DL851" s="313"/>
      <c r="DM851" s="313"/>
      <c r="DN851" s="313"/>
      <c r="DO851" s="313"/>
      <c r="DP851" s="313"/>
      <c r="DQ851" s="313"/>
      <c r="DR851" s="313"/>
      <c r="DS851" s="313"/>
      <c r="DT851" s="313"/>
      <c r="DU851" s="313"/>
      <c r="DV851" s="313"/>
      <c r="DW851" s="313"/>
      <c r="DX851" s="313"/>
      <c r="DY851" s="313"/>
      <c r="DZ851" s="313"/>
      <c r="EA851" s="313"/>
      <c r="EB851" s="313"/>
      <c r="EC851" s="313"/>
      <c r="ED851" s="313"/>
      <c r="EE851" s="313"/>
      <c r="EF851" s="313"/>
      <c r="EG851" s="313"/>
      <c r="EH851" s="313"/>
      <c r="EI851" s="313"/>
      <c r="EJ851" s="313"/>
      <c r="EK851" s="313"/>
      <c r="EL851" s="313"/>
      <c r="EM851" s="313"/>
      <c r="EN851" s="313"/>
      <c r="EO851" s="313"/>
      <c r="EP851" s="313"/>
      <c r="EQ851" s="313"/>
      <c r="ER851" s="313"/>
      <c r="ES851" s="313"/>
      <c r="ET851" s="313"/>
      <c r="EU851" s="313"/>
      <c r="EV851" s="313"/>
      <c r="EW851" s="313"/>
      <c r="EX851" s="313"/>
      <c r="EY851" s="313"/>
      <c r="EZ851" s="313"/>
      <c r="FA851" s="313"/>
      <c r="FB851" s="313"/>
      <c r="FC851" s="313"/>
      <c r="FD851" s="313"/>
      <c r="FE851" s="313"/>
      <c r="FF851" s="313"/>
      <c r="FG851" s="313"/>
      <c r="FH851" s="313"/>
      <c r="FI851" s="313"/>
      <c r="FJ851" s="313"/>
      <c r="FK851" s="313"/>
      <c r="FL851" s="313"/>
      <c r="FM851" s="313"/>
      <c r="FN851" s="313"/>
      <c r="FO851" s="313"/>
      <c r="FP851" s="313"/>
      <c r="FQ851" s="313"/>
      <c r="FR851" s="313"/>
      <c r="FS851" s="313"/>
      <c r="FT851" s="313"/>
      <c r="FU851" s="313"/>
      <c r="FV851" s="313"/>
      <c r="FW851" s="313"/>
      <c r="FX851" s="313"/>
      <c r="FY851" s="313"/>
      <c r="FZ851" s="313"/>
      <c r="GA851" s="313"/>
      <c r="GB851" s="313"/>
      <c r="GC851" s="313"/>
      <c r="GD851" s="313"/>
      <c r="GE851" s="313"/>
      <c r="GF851" s="313"/>
      <c r="GG851" s="313"/>
      <c r="GH851" s="313"/>
      <c r="GI851" s="313"/>
      <c r="GJ851" s="313"/>
      <c r="GK851" s="313"/>
      <c r="GL851" s="313"/>
      <c r="GM851" s="313"/>
      <c r="GN851" s="313"/>
      <c r="GO851" s="313"/>
      <c r="GP851" s="313"/>
      <c r="GQ851" s="313"/>
      <c r="GR851" s="313"/>
      <c r="GS851" s="313"/>
      <c r="GT851" s="313"/>
      <c r="GU851" s="313"/>
      <c r="GV851" s="313"/>
      <c r="GW851" s="313"/>
    </row>
    <row r="852" spans="1:205" s="18" customFormat="1" ht="46.5" customHeight="1">
      <c r="A852" s="313"/>
      <c r="B852" s="110" t="s">
        <v>164</v>
      </c>
      <c r="C852" s="199"/>
      <c r="D852" s="40">
        <v>64</v>
      </c>
      <c r="E852" s="40">
        <v>64</v>
      </c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200"/>
      <c r="Q852" s="200"/>
      <c r="R852" s="199"/>
      <c r="S852" s="199"/>
      <c r="T852" s="313"/>
      <c r="U852" s="313"/>
      <c r="V852" s="313"/>
      <c r="W852" s="313"/>
      <c r="X852" s="313"/>
      <c r="Y852" s="313"/>
      <c r="Z852" s="313"/>
      <c r="AA852" s="313"/>
      <c r="AB852" s="313"/>
      <c r="AC852" s="313"/>
      <c r="AD852" s="313"/>
      <c r="AE852" s="313"/>
      <c r="AF852" s="313"/>
      <c r="AG852" s="313"/>
      <c r="AH852" s="313"/>
      <c r="AI852" s="313"/>
      <c r="AJ852" s="313"/>
      <c r="AK852" s="313"/>
      <c r="AL852" s="313"/>
      <c r="AM852" s="313"/>
      <c r="AN852" s="313"/>
      <c r="AO852" s="313"/>
      <c r="AP852" s="313"/>
      <c r="AQ852" s="313"/>
      <c r="AR852" s="313"/>
      <c r="AS852" s="313"/>
      <c r="AT852" s="313"/>
      <c r="AU852" s="313"/>
      <c r="AV852" s="313"/>
      <c r="AW852" s="313"/>
      <c r="AX852" s="313"/>
      <c r="AY852" s="313"/>
      <c r="AZ852" s="313"/>
      <c r="BA852" s="313"/>
      <c r="BB852" s="313"/>
      <c r="BC852" s="313"/>
      <c r="BD852" s="313"/>
      <c r="BE852" s="313"/>
      <c r="BF852" s="313"/>
      <c r="BG852" s="313"/>
      <c r="BH852" s="313"/>
      <c r="BI852" s="313"/>
      <c r="BJ852" s="313"/>
      <c r="BK852" s="313"/>
      <c r="BL852" s="313"/>
      <c r="BM852" s="313"/>
      <c r="BN852" s="313"/>
      <c r="BO852" s="313"/>
      <c r="BP852" s="313"/>
      <c r="BQ852" s="313"/>
      <c r="BR852" s="313"/>
      <c r="BS852" s="313"/>
      <c r="BT852" s="313"/>
      <c r="BU852" s="313"/>
      <c r="BV852" s="313"/>
      <c r="BW852" s="313"/>
      <c r="BX852" s="313"/>
      <c r="BY852" s="313"/>
      <c r="BZ852" s="313"/>
      <c r="CA852" s="313"/>
      <c r="CB852" s="313"/>
      <c r="CC852" s="313"/>
      <c r="CD852" s="313"/>
      <c r="CE852" s="313"/>
      <c r="CF852" s="313"/>
      <c r="CG852" s="313"/>
      <c r="CH852" s="313"/>
      <c r="CI852" s="313"/>
      <c r="CJ852" s="313"/>
      <c r="CK852" s="313"/>
      <c r="CL852" s="313"/>
      <c r="CM852" s="313"/>
      <c r="CN852" s="313"/>
      <c r="CO852" s="313"/>
      <c r="CP852" s="313"/>
      <c r="CQ852" s="313"/>
      <c r="CR852" s="313"/>
      <c r="CS852" s="313"/>
      <c r="CT852" s="313"/>
      <c r="CU852" s="313"/>
      <c r="CV852" s="313"/>
      <c r="CW852" s="313"/>
      <c r="CX852" s="313"/>
      <c r="CY852" s="313"/>
      <c r="CZ852" s="313"/>
      <c r="DA852" s="313"/>
      <c r="DB852" s="313"/>
      <c r="DC852" s="313"/>
      <c r="DD852" s="313"/>
      <c r="DE852" s="313"/>
      <c r="DF852" s="313"/>
      <c r="DG852" s="313"/>
      <c r="DH852" s="313"/>
      <c r="DI852" s="313"/>
      <c r="DJ852" s="313"/>
      <c r="DK852" s="313"/>
      <c r="DL852" s="313"/>
      <c r="DM852" s="313"/>
      <c r="DN852" s="313"/>
      <c r="DO852" s="313"/>
      <c r="DP852" s="313"/>
      <c r="DQ852" s="313"/>
      <c r="DR852" s="313"/>
      <c r="DS852" s="313"/>
      <c r="DT852" s="313"/>
      <c r="DU852" s="313"/>
      <c r="DV852" s="313"/>
      <c r="DW852" s="313"/>
      <c r="DX852" s="313"/>
      <c r="DY852" s="313"/>
      <c r="DZ852" s="313"/>
      <c r="EA852" s="313"/>
      <c r="EB852" s="313"/>
      <c r="EC852" s="313"/>
      <c r="ED852" s="313"/>
      <c r="EE852" s="313"/>
      <c r="EF852" s="313"/>
      <c r="EG852" s="313"/>
      <c r="EH852" s="313"/>
      <c r="EI852" s="313"/>
      <c r="EJ852" s="313"/>
      <c r="EK852" s="313"/>
      <c r="EL852" s="313"/>
      <c r="EM852" s="313"/>
      <c r="EN852" s="313"/>
      <c r="EO852" s="313"/>
      <c r="EP852" s="313"/>
      <c r="EQ852" s="313"/>
      <c r="ER852" s="313"/>
      <c r="ES852" s="313"/>
      <c r="ET852" s="313"/>
      <c r="EU852" s="313"/>
      <c r="EV852" s="313"/>
      <c r="EW852" s="313"/>
      <c r="EX852" s="313"/>
      <c r="EY852" s="313"/>
      <c r="EZ852" s="313"/>
      <c r="FA852" s="313"/>
      <c r="FB852" s="313"/>
      <c r="FC852" s="313"/>
      <c r="FD852" s="313"/>
      <c r="FE852" s="313"/>
      <c r="FF852" s="313"/>
      <c r="FG852" s="313"/>
      <c r="FH852" s="313"/>
      <c r="FI852" s="313"/>
      <c r="FJ852" s="313"/>
      <c r="FK852" s="313"/>
      <c r="FL852" s="313"/>
      <c r="FM852" s="313"/>
      <c r="FN852" s="313"/>
      <c r="FO852" s="313"/>
      <c r="FP852" s="313"/>
      <c r="FQ852" s="313"/>
      <c r="FR852" s="313"/>
      <c r="FS852" s="313"/>
      <c r="FT852" s="313"/>
      <c r="FU852" s="313"/>
      <c r="FV852" s="313"/>
      <c r="FW852" s="313"/>
      <c r="FX852" s="313"/>
      <c r="FY852" s="313"/>
      <c r="FZ852" s="313"/>
      <c r="GA852" s="313"/>
      <c r="GB852" s="313"/>
      <c r="GC852" s="313"/>
      <c r="GD852" s="313"/>
      <c r="GE852" s="313"/>
      <c r="GF852" s="313"/>
      <c r="GG852" s="313"/>
      <c r="GH852" s="313"/>
      <c r="GI852" s="313"/>
      <c r="GJ852" s="313"/>
      <c r="GK852" s="313"/>
      <c r="GL852" s="313"/>
      <c r="GM852" s="313"/>
      <c r="GN852" s="313"/>
      <c r="GO852" s="313"/>
      <c r="GP852" s="313"/>
      <c r="GQ852" s="313"/>
      <c r="GR852" s="313"/>
      <c r="GS852" s="313"/>
      <c r="GT852" s="313"/>
      <c r="GU852" s="313"/>
      <c r="GV852" s="313"/>
      <c r="GW852" s="313"/>
    </row>
    <row r="853" spans="1:205" s="18" customFormat="1" ht="25.5" customHeight="1">
      <c r="A853" s="313"/>
      <c r="B853" s="198" t="s">
        <v>62</v>
      </c>
      <c r="C853" s="199"/>
      <c r="D853" s="40">
        <v>13.4</v>
      </c>
      <c r="E853" s="40">
        <v>13.4</v>
      </c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200"/>
      <c r="Q853" s="200"/>
      <c r="R853" s="199"/>
      <c r="S853" s="199"/>
      <c r="T853" s="313"/>
      <c r="U853" s="313"/>
      <c r="V853" s="313"/>
      <c r="W853" s="313"/>
      <c r="X853" s="313"/>
      <c r="Y853" s="313"/>
      <c r="Z853" s="313"/>
      <c r="AA853" s="313"/>
      <c r="AB853" s="313"/>
      <c r="AC853" s="313"/>
      <c r="AD853" s="313"/>
      <c r="AE853" s="313"/>
      <c r="AF853" s="313"/>
      <c r="AG853" s="313"/>
      <c r="AH853" s="313"/>
      <c r="AI853" s="313"/>
      <c r="AJ853" s="313"/>
      <c r="AK853" s="313"/>
      <c r="AL853" s="313"/>
      <c r="AM853" s="313"/>
      <c r="AN853" s="313"/>
      <c r="AO853" s="313"/>
      <c r="AP853" s="313"/>
      <c r="AQ853" s="313"/>
      <c r="AR853" s="313"/>
      <c r="AS853" s="313"/>
      <c r="AT853" s="313"/>
      <c r="AU853" s="313"/>
      <c r="AV853" s="313"/>
      <c r="AW853" s="313"/>
      <c r="AX853" s="313"/>
      <c r="AY853" s="313"/>
      <c r="AZ853" s="313"/>
      <c r="BA853" s="313"/>
      <c r="BB853" s="313"/>
      <c r="BC853" s="313"/>
      <c r="BD853" s="313"/>
      <c r="BE853" s="313"/>
      <c r="BF853" s="313"/>
      <c r="BG853" s="313"/>
      <c r="BH853" s="313"/>
      <c r="BI853" s="313"/>
      <c r="BJ853" s="313"/>
      <c r="BK853" s="313"/>
      <c r="BL853" s="313"/>
      <c r="BM853" s="313"/>
      <c r="BN853" s="313"/>
      <c r="BO853" s="313"/>
      <c r="BP853" s="313"/>
      <c r="BQ853" s="313"/>
      <c r="BR853" s="313"/>
      <c r="BS853" s="313"/>
      <c r="BT853" s="313"/>
      <c r="BU853" s="313"/>
      <c r="BV853" s="313"/>
      <c r="BW853" s="313"/>
      <c r="BX853" s="313"/>
      <c r="BY853" s="313"/>
      <c r="BZ853" s="313"/>
      <c r="CA853" s="313"/>
      <c r="CB853" s="313"/>
      <c r="CC853" s="313"/>
      <c r="CD853" s="313"/>
      <c r="CE853" s="313"/>
      <c r="CF853" s="313"/>
      <c r="CG853" s="313"/>
      <c r="CH853" s="313"/>
      <c r="CI853" s="313"/>
      <c r="CJ853" s="313"/>
      <c r="CK853" s="313"/>
      <c r="CL853" s="313"/>
      <c r="CM853" s="313"/>
      <c r="CN853" s="313"/>
      <c r="CO853" s="313"/>
      <c r="CP853" s="313"/>
      <c r="CQ853" s="313"/>
      <c r="CR853" s="313"/>
      <c r="CS853" s="313"/>
      <c r="CT853" s="313"/>
      <c r="CU853" s="313"/>
      <c r="CV853" s="313"/>
      <c r="CW853" s="313"/>
      <c r="CX853" s="313"/>
      <c r="CY853" s="313"/>
      <c r="CZ853" s="313"/>
      <c r="DA853" s="313"/>
      <c r="DB853" s="313"/>
      <c r="DC853" s="313"/>
      <c r="DD853" s="313"/>
      <c r="DE853" s="313"/>
      <c r="DF853" s="313"/>
      <c r="DG853" s="313"/>
      <c r="DH853" s="313"/>
      <c r="DI853" s="313"/>
      <c r="DJ853" s="313"/>
      <c r="DK853" s="313"/>
      <c r="DL853" s="313"/>
      <c r="DM853" s="313"/>
      <c r="DN853" s="313"/>
      <c r="DO853" s="313"/>
      <c r="DP853" s="313"/>
      <c r="DQ853" s="313"/>
      <c r="DR853" s="313"/>
      <c r="DS853" s="313"/>
      <c r="DT853" s="313"/>
      <c r="DU853" s="313"/>
      <c r="DV853" s="313"/>
      <c r="DW853" s="313"/>
      <c r="DX853" s="313"/>
      <c r="DY853" s="313"/>
      <c r="DZ853" s="313"/>
      <c r="EA853" s="313"/>
      <c r="EB853" s="313"/>
      <c r="EC853" s="313"/>
      <c r="ED853" s="313"/>
      <c r="EE853" s="313"/>
      <c r="EF853" s="313"/>
      <c r="EG853" s="313"/>
      <c r="EH853" s="313"/>
      <c r="EI853" s="313"/>
      <c r="EJ853" s="313"/>
      <c r="EK853" s="313"/>
      <c r="EL853" s="313"/>
      <c r="EM853" s="313"/>
      <c r="EN853" s="313"/>
      <c r="EO853" s="313"/>
      <c r="EP853" s="313"/>
      <c r="EQ853" s="313"/>
      <c r="ER853" s="313"/>
      <c r="ES853" s="313"/>
      <c r="ET853" s="313"/>
      <c r="EU853" s="313"/>
      <c r="EV853" s="313"/>
      <c r="EW853" s="313"/>
      <c r="EX853" s="313"/>
      <c r="EY853" s="313"/>
      <c r="EZ853" s="313"/>
      <c r="FA853" s="313"/>
      <c r="FB853" s="313"/>
      <c r="FC853" s="313"/>
      <c r="FD853" s="313"/>
      <c r="FE853" s="313"/>
      <c r="FF853" s="313"/>
      <c r="FG853" s="313"/>
      <c r="FH853" s="313"/>
      <c r="FI853" s="313"/>
      <c r="FJ853" s="313"/>
      <c r="FK853" s="313"/>
      <c r="FL853" s="313"/>
      <c r="FM853" s="313"/>
      <c r="FN853" s="313"/>
      <c r="FO853" s="313"/>
      <c r="FP853" s="313"/>
      <c r="FQ853" s="313"/>
      <c r="FR853" s="313"/>
      <c r="FS853" s="313"/>
      <c r="FT853" s="313"/>
      <c r="FU853" s="313"/>
      <c r="FV853" s="313"/>
      <c r="FW853" s="313"/>
      <c r="FX853" s="313"/>
      <c r="FY853" s="313"/>
      <c r="FZ853" s="313"/>
      <c r="GA853" s="313"/>
      <c r="GB853" s="313"/>
      <c r="GC853" s="313"/>
      <c r="GD853" s="313"/>
      <c r="GE853" s="313"/>
      <c r="GF853" s="313"/>
      <c r="GG853" s="313"/>
      <c r="GH853" s="313"/>
      <c r="GI853" s="313"/>
      <c r="GJ853" s="313"/>
      <c r="GK853" s="313"/>
      <c r="GL853" s="313"/>
      <c r="GM853" s="313"/>
      <c r="GN853" s="313"/>
      <c r="GO853" s="313"/>
      <c r="GP853" s="313"/>
      <c r="GQ853" s="313"/>
      <c r="GR853" s="313"/>
      <c r="GS853" s="313"/>
      <c r="GT853" s="313"/>
      <c r="GU853" s="313"/>
      <c r="GV853" s="313"/>
      <c r="GW853" s="313"/>
    </row>
    <row r="854" spans="1:205" s="18" customFormat="1" ht="25.5" customHeight="1">
      <c r="A854" s="313"/>
      <c r="B854" s="198" t="s">
        <v>152</v>
      </c>
      <c r="C854" s="199"/>
      <c r="D854" s="40">
        <v>20</v>
      </c>
      <c r="E854" s="40">
        <v>20</v>
      </c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200"/>
      <c r="Q854" s="200"/>
      <c r="R854" s="199"/>
      <c r="S854" s="199"/>
      <c r="T854" s="313"/>
      <c r="U854" s="313"/>
      <c r="V854" s="313"/>
      <c r="W854" s="313"/>
      <c r="X854" s="313"/>
      <c r="Y854" s="313"/>
      <c r="Z854" s="313"/>
      <c r="AA854" s="313"/>
      <c r="AB854" s="313"/>
      <c r="AC854" s="313"/>
      <c r="AD854" s="313"/>
      <c r="AE854" s="313"/>
      <c r="AF854" s="313"/>
      <c r="AG854" s="313"/>
      <c r="AH854" s="313"/>
      <c r="AI854" s="313"/>
      <c r="AJ854" s="313"/>
      <c r="AK854" s="313"/>
      <c r="AL854" s="313"/>
      <c r="AM854" s="313"/>
      <c r="AN854" s="313"/>
      <c r="AO854" s="313"/>
      <c r="AP854" s="313"/>
      <c r="AQ854" s="313"/>
      <c r="AR854" s="313"/>
      <c r="AS854" s="313"/>
      <c r="AT854" s="313"/>
      <c r="AU854" s="313"/>
      <c r="AV854" s="313"/>
      <c r="AW854" s="313"/>
      <c r="AX854" s="313"/>
      <c r="AY854" s="313"/>
      <c r="AZ854" s="313"/>
      <c r="BA854" s="313"/>
      <c r="BB854" s="313"/>
      <c r="BC854" s="313"/>
      <c r="BD854" s="313"/>
      <c r="BE854" s="313"/>
      <c r="BF854" s="313"/>
      <c r="BG854" s="313"/>
      <c r="BH854" s="313"/>
      <c r="BI854" s="313"/>
      <c r="BJ854" s="313"/>
      <c r="BK854" s="313"/>
      <c r="BL854" s="313"/>
      <c r="BM854" s="313"/>
      <c r="BN854" s="313"/>
      <c r="BO854" s="313"/>
      <c r="BP854" s="313"/>
      <c r="BQ854" s="313"/>
      <c r="BR854" s="313"/>
      <c r="BS854" s="313"/>
      <c r="BT854" s="313"/>
      <c r="BU854" s="313"/>
      <c r="BV854" s="313"/>
      <c r="BW854" s="313"/>
      <c r="BX854" s="313"/>
      <c r="BY854" s="313"/>
      <c r="BZ854" s="313"/>
      <c r="CA854" s="313"/>
      <c r="CB854" s="313"/>
      <c r="CC854" s="313"/>
      <c r="CD854" s="313"/>
      <c r="CE854" s="313"/>
      <c r="CF854" s="313"/>
      <c r="CG854" s="313"/>
      <c r="CH854" s="313"/>
      <c r="CI854" s="313"/>
      <c r="CJ854" s="313"/>
      <c r="CK854" s="313"/>
      <c r="CL854" s="313"/>
      <c r="CM854" s="313"/>
      <c r="CN854" s="313"/>
      <c r="CO854" s="313"/>
      <c r="CP854" s="313"/>
      <c r="CQ854" s="313"/>
      <c r="CR854" s="313"/>
      <c r="CS854" s="313"/>
      <c r="CT854" s="313"/>
      <c r="CU854" s="313"/>
      <c r="CV854" s="313"/>
      <c r="CW854" s="313"/>
      <c r="CX854" s="313"/>
      <c r="CY854" s="313"/>
      <c r="CZ854" s="313"/>
      <c r="DA854" s="313"/>
      <c r="DB854" s="313"/>
      <c r="DC854" s="313"/>
      <c r="DD854" s="313"/>
      <c r="DE854" s="313"/>
      <c r="DF854" s="313"/>
      <c r="DG854" s="313"/>
      <c r="DH854" s="313"/>
      <c r="DI854" s="313"/>
      <c r="DJ854" s="313"/>
      <c r="DK854" s="313"/>
      <c r="DL854" s="313"/>
      <c r="DM854" s="313"/>
      <c r="DN854" s="313"/>
      <c r="DO854" s="313"/>
      <c r="DP854" s="313"/>
      <c r="DQ854" s="313"/>
      <c r="DR854" s="313"/>
      <c r="DS854" s="313"/>
      <c r="DT854" s="313"/>
      <c r="DU854" s="313"/>
      <c r="DV854" s="313"/>
      <c r="DW854" s="313"/>
      <c r="DX854" s="313"/>
      <c r="DY854" s="313"/>
      <c r="DZ854" s="313"/>
      <c r="EA854" s="313"/>
      <c r="EB854" s="313"/>
      <c r="EC854" s="313"/>
      <c r="ED854" s="313"/>
      <c r="EE854" s="313"/>
      <c r="EF854" s="313"/>
      <c r="EG854" s="313"/>
      <c r="EH854" s="313"/>
      <c r="EI854" s="313"/>
      <c r="EJ854" s="313"/>
      <c r="EK854" s="313"/>
      <c r="EL854" s="313"/>
      <c r="EM854" s="313"/>
      <c r="EN854" s="313"/>
      <c r="EO854" s="313"/>
      <c r="EP854" s="313"/>
      <c r="EQ854" s="313"/>
      <c r="ER854" s="313"/>
      <c r="ES854" s="313"/>
      <c r="ET854" s="313"/>
      <c r="EU854" s="313"/>
      <c r="EV854" s="313"/>
      <c r="EW854" s="313"/>
      <c r="EX854" s="313"/>
      <c r="EY854" s="313"/>
      <c r="EZ854" s="313"/>
      <c r="FA854" s="313"/>
      <c r="FB854" s="313"/>
      <c r="FC854" s="313"/>
      <c r="FD854" s="313"/>
      <c r="FE854" s="313"/>
      <c r="FF854" s="313"/>
      <c r="FG854" s="313"/>
      <c r="FH854" s="313"/>
      <c r="FI854" s="313"/>
      <c r="FJ854" s="313"/>
      <c r="FK854" s="313"/>
      <c r="FL854" s="313"/>
      <c r="FM854" s="313"/>
      <c r="FN854" s="313"/>
      <c r="FO854" s="313"/>
      <c r="FP854" s="313"/>
      <c r="FQ854" s="313"/>
      <c r="FR854" s="313"/>
      <c r="FS854" s="313"/>
      <c r="FT854" s="313"/>
      <c r="FU854" s="313"/>
      <c r="FV854" s="313"/>
      <c r="FW854" s="313"/>
      <c r="FX854" s="313"/>
      <c r="FY854" s="313"/>
      <c r="FZ854" s="313"/>
      <c r="GA854" s="313"/>
      <c r="GB854" s="313"/>
      <c r="GC854" s="313"/>
      <c r="GD854" s="313"/>
      <c r="GE854" s="313"/>
      <c r="GF854" s="313"/>
      <c r="GG854" s="313"/>
      <c r="GH854" s="313"/>
      <c r="GI854" s="313"/>
      <c r="GJ854" s="313"/>
      <c r="GK854" s="313"/>
      <c r="GL854" s="313"/>
      <c r="GM854" s="313"/>
      <c r="GN854" s="313"/>
      <c r="GO854" s="313"/>
      <c r="GP854" s="313"/>
      <c r="GQ854" s="313"/>
      <c r="GR854" s="313"/>
      <c r="GS854" s="313"/>
      <c r="GT854" s="313"/>
      <c r="GU854" s="313"/>
      <c r="GV854" s="313"/>
      <c r="GW854" s="313"/>
    </row>
    <row r="855" spans="1:205" s="18" customFormat="1" ht="25.5" customHeight="1">
      <c r="A855" s="313"/>
      <c r="B855" s="198" t="s">
        <v>64</v>
      </c>
      <c r="C855" s="199"/>
      <c r="D855" s="40">
        <v>39.8</v>
      </c>
      <c r="E855" s="40">
        <v>33.8</v>
      </c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200"/>
      <c r="Q855" s="200"/>
      <c r="R855" s="199"/>
      <c r="S855" s="199"/>
      <c r="T855" s="313"/>
      <c r="U855" s="313"/>
      <c r="V855" s="313"/>
      <c r="W855" s="313"/>
      <c r="X855" s="313"/>
      <c r="Y855" s="313"/>
      <c r="Z855" s="313"/>
      <c r="AA855" s="313"/>
      <c r="AB855" s="313"/>
      <c r="AC855" s="313"/>
      <c r="AD855" s="313"/>
      <c r="AE855" s="313"/>
      <c r="AF855" s="313"/>
      <c r="AG855" s="313"/>
      <c r="AH855" s="313"/>
      <c r="AI855" s="313"/>
      <c r="AJ855" s="313"/>
      <c r="AK855" s="313"/>
      <c r="AL855" s="313"/>
      <c r="AM855" s="313"/>
      <c r="AN855" s="313"/>
      <c r="AO855" s="313"/>
      <c r="AP855" s="313"/>
      <c r="AQ855" s="313"/>
      <c r="AR855" s="313"/>
      <c r="AS855" s="313"/>
      <c r="AT855" s="313"/>
      <c r="AU855" s="313"/>
      <c r="AV855" s="313"/>
      <c r="AW855" s="313"/>
      <c r="AX855" s="313"/>
      <c r="AY855" s="313"/>
      <c r="AZ855" s="313"/>
      <c r="BA855" s="313"/>
      <c r="BB855" s="313"/>
      <c r="BC855" s="313"/>
      <c r="BD855" s="313"/>
      <c r="BE855" s="313"/>
      <c r="BF855" s="313"/>
      <c r="BG855" s="313"/>
      <c r="BH855" s="313"/>
      <c r="BI855" s="313"/>
      <c r="BJ855" s="313"/>
      <c r="BK855" s="313"/>
      <c r="BL855" s="313"/>
      <c r="BM855" s="313"/>
      <c r="BN855" s="313"/>
      <c r="BO855" s="313"/>
      <c r="BP855" s="313"/>
      <c r="BQ855" s="313"/>
      <c r="BR855" s="313"/>
      <c r="BS855" s="313"/>
      <c r="BT855" s="313"/>
      <c r="BU855" s="313"/>
      <c r="BV855" s="313"/>
      <c r="BW855" s="313"/>
      <c r="BX855" s="313"/>
      <c r="BY855" s="313"/>
      <c r="BZ855" s="313"/>
      <c r="CA855" s="313"/>
      <c r="CB855" s="313"/>
      <c r="CC855" s="313"/>
      <c r="CD855" s="313"/>
      <c r="CE855" s="313"/>
      <c r="CF855" s="313"/>
      <c r="CG855" s="313"/>
      <c r="CH855" s="313"/>
      <c r="CI855" s="313"/>
      <c r="CJ855" s="313"/>
      <c r="CK855" s="313"/>
      <c r="CL855" s="313"/>
      <c r="CM855" s="313"/>
      <c r="CN855" s="313"/>
      <c r="CO855" s="313"/>
      <c r="CP855" s="313"/>
      <c r="CQ855" s="313"/>
      <c r="CR855" s="313"/>
      <c r="CS855" s="313"/>
      <c r="CT855" s="313"/>
      <c r="CU855" s="313"/>
      <c r="CV855" s="313"/>
      <c r="CW855" s="313"/>
      <c r="CX855" s="313"/>
      <c r="CY855" s="313"/>
      <c r="CZ855" s="313"/>
      <c r="DA855" s="313"/>
      <c r="DB855" s="313"/>
      <c r="DC855" s="313"/>
      <c r="DD855" s="313"/>
      <c r="DE855" s="313"/>
      <c r="DF855" s="313"/>
      <c r="DG855" s="313"/>
      <c r="DH855" s="313"/>
      <c r="DI855" s="313"/>
      <c r="DJ855" s="313"/>
      <c r="DK855" s="313"/>
      <c r="DL855" s="313"/>
      <c r="DM855" s="313"/>
      <c r="DN855" s="313"/>
      <c r="DO855" s="313"/>
      <c r="DP855" s="313"/>
      <c r="DQ855" s="313"/>
      <c r="DR855" s="313"/>
      <c r="DS855" s="313"/>
      <c r="DT855" s="313"/>
      <c r="DU855" s="313"/>
      <c r="DV855" s="313"/>
      <c r="DW855" s="313"/>
      <c r="DX855" s="313"/>
      <c r="DY855" s="313"/>
      <c r="DZ855" s="313"/>
      <c r="EA855" s="313"/>
      <c r="EB855" s="313"/>
      <c r="EC855" s="313"/>
      <c r="ED855" s="313"/>
      <c r="EE855" s="313"/>
      <c r="EF855" s="313"/>
      <c r="EG855" s="313"/>
      <c r="EH855" s="313"/>
      <c r="EI855" s="313"/>
      <c r="EJ855" s="313"/>
      <c r="EK855" s="313"/>
      <c r="EL855" s="313"/>
      <c r="EM855" s="313"/>
      <c r="EN855" s="313"/>
      <c r="EO855" s="313"/>
      <c r="EP855" s="313"/>
      <c r="EQ855" s="313"/>
      <c r="ER855" s="313"/>
      <c r="ES855" s="313"/>
      <c r="ET855" s="313"/>
      <c r="EU855" s="313"/>
      <c r="EV855" s="313"/>
      <c r="EW855" s="313"/>
      <c r="EX855" s="313"/>
      <c r="EY855" s="313"/>
      <c r="EZ855" s="313"/>
      <c r="FA855" s="313"/>
      <c r="FB855" s="313"/>
      <c r="FC855" s="313"/>
      <c r="FD855" s="313"/>
      <c r="FE855" s="313"/>
      <c r="FF855" s="313"/>
      <c r="FG855" s="313"/>
      <c r="FH855" s="313"/>
      <c r="FI855" s="313"/>
      <c r="FJ855" s="313"/>
      <c r="FK855" s="313"/>
      <c r="FL855" s="313"/>
      <c r="FM855" s="313"/>
      <c r="FN855" s="313"/>
      <c r="FO855" s="313"/>
      <c r="FP855" s="313"/>
      <c r="FQ855" s="313"/>
      <c r="FR855" s="313"/>
      <c r="FS855" s="313"/>
      <c r="FT855" s="313"/>
      <c r="FU855" s="313"/>
      <c r="FV855" s="313"/>
      <c r="FW855" s="313"/>
      <c r="FX855" s="313"/>
      <c r="FY855" s="313"/>
      <c r="FZ855" s="313"/>
      <c r="GA855" s="313"/>
      <c r="GB855" s="313"/>
      <c r="GC855" s="313"/>
      <c r="GD855" s="313"/>
      <c r="GE855" s="313"/>
      <c r="GF855" s="313"/>
      <c r="GG855" s="313"/>
      <c r="GH855" s="313"/>
      <c r="GI855" s="313"/>
      <c r="GJ855" s="313"/>
      <c r="GK855" s="313"/>
      <c r="GL855" s="313"/>
      <c r="GM855" s="313"/>
      <c r="GN855" s="313"/>
      <c r="GO855" s="313"/>
      <c r="GP855" s="313"/>
      <c r="GQ855" s="313"/>
      <c r="GR855" s="313"/>
      <c r="GS855" s="313"/>
      <c r="GT855" s="313"/>
      <c r="GU855" s="313"/>
      <c r="GV855" s="313"/>
      <c r="GW855" s="313"/>
    </row>
    <row r="856" spans="1:205" s="18" customFormat="1" ht="25.5" customHeight="1">
      <c r="A856" s="313"/>
      <c r="B856" s="198" t="s">
        <v>66</v>
      </c>
      <c r="C856" s="199"/>
      <c r="D856" s="40">
        <v>4</v>
      </c>
      <c r="E856" s="40">
        <v>4</v>
      </c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200"/>
      <c r="Q856" s="200"/>
      <c r="R856" s="199"/>
      <c r="S856" s="199"/>
      <c r="T856" s="313"/>
      <c r="U856" s="313"/>
      <c r="V856" s="313"/>
      <c r="W856" s="313"/>
      <c r="X856" s="313"/>
      <c r="Y856" s="313"/>
      <c r="Z856" s="313"/>
      <c r="AA856" s="313"/>
      <c r="AB856" s="313"/>
      <c r="AC856" s="313"/>
      <c r="AD856" s="313"/>
      <c r="AE856" s="313"/>
      <c r="AF856" s="313"/>
      <c r="AG856" s="313"/>
      <c r="AH856" s="313"/>
      <c r="AI856" s="313"/>
      <c r="AJ856" s="313"/>
      <c r="AK856" s="313"/>
      <c r="AL856" s="313"/>
      <c r="AM856" s="313"/>
      <c r="AN856" s="313"/>
      <c r="AO856" s="313"/>
      <c r="AP856" s="313"/>
      <c r="AQ856" s="313"/>
      <c r="AR856" s="313"/>
      <c r="AS856" s="313"/>
      <c r="AT856" s="313"/>
      <c r="AU856" s="313"/>
      <c r="AV856" s="313"/>
      <c r="AW856" s="313"/>
      <c r="AX856" s="313"/>
      <c r="AY856" s="313"/>
      <c r="AZ856" s="313"/>
      <c r="BA856" s="313"/>
      <c r="BB856" s="313"/>
      <c r="BC856" s="313"/>
      <c r="BD856" s="313"/>
      <c r="BE856" s="313"/>
      <c r="BF856" s="313"/>
      <c r="BG856" s="313"/>
      <c r="BH856" s="313"/>
      <c r="BI856" s="313"/>
      <c r="BJ856" s="313"/>
      <c r="BK856" s="313"/>
      <c r="BL856" s="313"/>
      <c r="BM856" s="313"/>
      <c r="BN856" s="313"/>
      <c r="BO856" s="313"/>
      <c r="BP856" s="313"/>
      <c r="BQ856" s="313"/>
      <c r="BR856" s="313"/>
      <c r="BS856" s="313"/>
      <c r="BT856" s="313"/>
      <c r="BU856" s="313"/>
      <c r="BV856" s="313"/>
      <c r="BW856" s="313"/>
      <c r="BX856" s="313"/>
      <c r="BY856" s="313"/>
      <c r="BZ856" s="313"/>
      <c r="CA856" s="313"/>
      <c r="CB856" s="313"/>
      <c r="CC856" s="313"/>
      <c r="CD856" s="313"/>
      <c r="CE856" s="313"/>
      <c r="CF856" s="313"/>
      <c r="CG856" s="313"/>
      <c r="CH856" s="313"/>
      <c r="CI856" s="313"/>
      <c r="CJ856" s="313"/>
      <c r="CK856" s="313"/>
      <c r="CL856" s="313"/>
      <c r="CM856" s="313"/>
      <c r="CN856" s="313"/>
      <c r="CO856" s="313"/>
      <c r="CP856" s="313"/>
      <c r="CQ856" s="313"/>
      <c r="CR856" s="313"/>
      <c r="CS856" s="313"/>
      <c r="CT856" s="313"/>
      <c r="CU856" s="313"/>
      <c r="CV856" s="313"/>
      <c r="CW856" s="313"/>
      <c r="CX856" s="313"/>
      <c r="CY856" s="313"/>
      <c r="CZ856" s="313"/>
      <c r="DA856" s="313"/>
      <c r="DB856" s="313"/>
      <c r="DC856" s="313"/>
      <c r="DD856" s="313"/>
      <c r="DE856" s="313"/>
      <c r="DF856" s="313"/>
      <c r="DG856" s="313"/>
      <c r="DH856" s="313"/>
      <c r="DI856" s="313"/>
      <c r="DJ856" s="313"/>
      <c r="DK856" s="313"/>
      <c r="DL856" s="313"/>
      <c r="DM856" s="313"/>
      <c r="DN856" s="313"/>
      <c r="DO856" s="313"/>
      <c r="DP856" s="313"/>
      <c r="DQ856" s="313"/>
      <c r="DR856" s="313"/>
      <c r="DS856" s="313"/>
      <c r="DT856" s="313"/>
      <c r="DU856" s="313"/>
      <c r="DV856" s="313"/>
      <c r="DW856" s="313"/>
      <c r="DX856" s="313"/>
      <c r="DY856" s="313"/>
      <c r="DZ856" s="313"/>
      <c r="EA856" s="313"/>
      <c r="EB856" s="313"/>
      <c r="EC856" s="313"/>
      <c r="ED856" s="313"/>
      <c r="EE856" s="313"/>
      <c r="EF856" s="313"/>
      <c r="EG856" s="313"/>
      <c r="EH856" s="313"/>
      <c r="EI856" s="313"/>
      <c r="EJ856" s="313"/>
      <c r="EK856" s="313"/>
      <c r="EL856" s="313"/>
      <c r="EM856" s="313"/>
      <c r="EN856" s="313"/>
      <c r="EO856" s="313"/>
      <c r="EP856" s="313"/>
      <c r="EQ856" s="313"/>
      <c r="ER856" s="313"/>
      <c r="ES856" s="313"/>
      <c r="ET856" s="313"/>
      <c r="EU856" s="313"/>
      <c r="EV856" s="313"/>
      <c r="EW856" s="313"/>
      <c r="EX856" s="313"/>
      <c r="EY856" s="313"/>
      <c r="EZ856" s="313"/>
      <c r="FA856" s="313"/>
      <c r="FB856" s="313"/>
      <c r="FC856" s="313"/>
      <c r="FD856" s="313"/>
      <c r="FE856" s="313"/>
      <c r="FF856" s="313"/>
      <c r="FG856" s="313"/>
      <c r="FH856" s="313"/>
      <c r="FI856" s="313"/>
      <c r="FJ856" s="313"/>
      <c r="FK856" s="313"/>
      <c r="FL856" s="313"/>
      <c r="FM856" s="313"/>
      <c r="FN856" s="313"/>
      <c r="FO856" s="313"/>
      <c r="FP856" s="313"/>
      <c r="FQ856" s="313"/>
      <c r="FR856" s="313"/>
      <c r="FS856" s="313"/>
      <c r="FT856" s="313"/>
      <c r="FU856" s="313"/>
      <c r="FV856" s="313"/>
      <c r="FW856" s="313"/>
      <c r="FX856" s="313"/>
      <c r="FY856" s="313"/>
      <c r="FZ856" s="313"/>
      <c r="GA856" s="313"/>
      <c r="GB856" s="313"/>
      <c r="GC856" s="313"/>
      <c r="GD856" s="313"/>
      <c r="GE856" s="313"/>
      <c r="GF856" s="313"/>
      <c r="GG856" s="313"/>
      <c r="GH856" s="313"/>
      <c r="GI856" s="313"/>
      <c r="GJ856" s="313"/>
      <c r="GK856" s="313"/>
      <c r="GL856" s="313"/>
      <c r="GM856" s="313"/>
      <c r="GN856" s="313"/>
      <c r="GO856" s="313"/>
      <c r="GP856" s="313"/>
      <c r="GQ856" s="313"/>
      <c r="GR856" s="313"/>
      <c r="GS856" s="313"/>
      <c r="GT856" s="313"/>
      <c r="GU856" s="313"/>
      <c r="GV856" s="313"/>
      <c r="GW856" s="313"/>
    </row>
    <row r="857" spans="1:205" s="19" customFormat="1" ht="25.5" customHeight="1">
      <c r="A857" s="314"/>
      <c r="B857" s="201" t="s">
        <v>126</v>
      </c>
      <c r="C857" s="202"/>
      <c r="D857" s="23"/>
      <c r="E857" s="23">
        <v>16</v>
      </c>
      <c r="F857" s="202"/>
      <c r="G857" s="202"/>
      <c r="H857" s="202"/>
      <c r="I857" s="202"/>
      <c r="J857" s="202"/>
      <c r="K857" s="202"/>
      <c r="L857" s="202"/>
      <c r="M857" s="202"/>
      <c r="N857" s="202"/>
      <c r="O857" s="202"/>
      <c r="P857" s="203"/>
      <c r="Q857" s="203"/>
      <c r="R857" s="202"/>
      <c r="S857" s="202"/>
      <c r="T857" s="314"/>
      <c r="U857" s="314"/>
      <c r="V857" s="314"/>
      <c r="W857" s="314"/>
      <c r="X857" s="314"/>
      <c r="Y857" s="314"/>
      <c r="Z857" s="314"/>
      <c r="AA857" s="314"/>
      <c r="AB857" s="314"/>
      <c r="AC857" s="314"/>
      <c r="AD857" s="314"/>
      <c r="AE857" s="314"/>
      <c r="AF857" s="314"/>
      <c r="AG857" s="314"/>
      <c r="AH857" s="314"/>
      <c r="AI857" s="314"/>
      <c r="AJ857" s="314"/>
      <c r="AK857" s="314"/>
      <c r="AL857" s="314"/>
      <c r="AM857" s="314"/>
      <c r="AN857" s="314"/>
      <c r="AO857" s="314"/>
      <c r="AP857" s="314"/>
      <c r="AQ857" s="314"/>
      <c r="AR857" s="314"/>
      <c r="AS857" s="314"/>
      <c r="AT857" s="314"/>
      <c r="AU857" s="314"/>
      <c r="AV857" s="314"/>
      <c r="AW857" s="314"/>
      <c r="AX857" s="314"/>
      <c r="AY857" s="314"/>
      <c r="AZ857" s="314"/>
      <c r="BA857" s="314"/>
      <c r="BB857" s="314"/>
      <c r="BC857" s="314"/>
      <c r="BD857" s="314"/>
      <c r="BE857" s="314"/>
      <c r="BF857" s="314"/>
      <c r="BG857" s="314"/>
      <c r="BH857" s="314"/>
      <c r="BI857" s="314"/>
      <c r="BJ857" s="314"/>
      <c r="BK857" s="314"/>
      <c r="BL857" s="314"/>
      <c r="BM857" s="314"/>
      <c r="BN857" s="314"/>
      <c r="BO857" s="314"/>
      <c r="BP857" s="314"/>
      <c r="BQ857" s="314"/>
      <c r="BR857" s="314"/>
      <c r="BS857" s="314"/>
      <c r="BT857" s="314"/>
      <c r="BU857" s="314"/>
      <c r="BV857" s="314"/>
      <c r="BW857" s="314"/>
      <c r="BX857" s="314"/>
      <c r="BY857" s="314"/>
      <c r="BZ857" s="314"/>
      <c r="CA857" s="314"/>
      <c r="CB857" s="314"/>
      <c r="CC857" s="314"/>
      <c r="CD857" s="314"/>
      <c r="CE857" s="314"/>
      <c r="CF857" s="314"/>
      <c r="CG857" s="314"/>
      <c r="CH857" s="314"/>
      <c r="CI857" s="314"/>
      <c r="CJ857" s="314"/>
      <c r="CK857" s="314"/>
      <c r="CL857" s="314"/>
      <c r="CM857" s="314"/>
      <c r="CN857" s="314"/>
      <c r="CO857" s="314"/>
      <c r="CP857" s="314"/>
      <c r="CQ857" s="314"/>
      <c r="CR857" s="314"/>
      <c r="CS857" s="314"/>
      <c r="CT857" s="314"/>
      <c r="CU857" s="314"/>
      <c r="CV857" s="314"/>
      <c r="CW857" s="314"/>
      <c r="CX857" s="314"/>
      <c r="CY857" s="314"/>
      <c r="CZ857" s="314"/>
      <c r="DA857" s="314"/>
      <c r="DB857" s="314"/>
      <c r="DC857" s="314"/>
      <c r="DD857" s="314"/>
      <c r="DE857" s="314"/>
      <c r="DF857" s="314"/>
      <c r="DG857" s="314"/>
      <c r="DH857" s="314"/>
      <c r="DI857" s="314"/>
      <c r="DJ857" s="314"/>
      <c r="DK857" s="314"/>
      <c r="DL857" s="314"/>
      <c r="DM857" s="314"/>
      <c r="DN857" s="314"/>
      <c r="DO857" s="314"/>
      <c r="DP857" s="314"/>
      <c r="DQ857" s="314"/>
      <c r="DR857" s="314"/>
      <c r="DS857" s="314"/>
      <c r="DT857" s="314"/>
      <c r="DU857" s="314"/>
      <c r="DV857" s="314"/>
      <c r="DW857" s="314"/>
      <c r="DX857" s="314"/>
      <c r="DY857" s="314"/>
      <c r="DZ857" s="314"/>
      <c r="EA857" s="314"/>
      <c r="EB857" s="314"/>
      <c r="EC857" s="314"/>
      <c r="ED857" s="314"/>
      <c r="EE857" s="314"/>
      <c r="EF857" s="314"/>
      <c r="EG857" s="314"/>
      <c r="EH857" s="314"/>
      <c r="EI857" s="314"/>
      <c r="EJ857" s="314"/>
      <c r="EK857" s="314"/>
      <c r="EL857" s="314"/>
      <c r="EM857" s="314"/>
      <c r="EN857" s="314"/>
      <c r="EO857" s="314"/>
      <c r="EP857" s="314"/>
      <c r="EQ857" s="314"/>
      <c r="ER857" s="314"/>
      <c r="ES857" s="314"/>
      <c r="ET857" s="314"/>
      <c r="EU857" s="314"/>
      <c r="EV857" s="314"/>
      <c r="EW857" s="314"/>
      <c r="EX857" s="314"/>
      <c r="EY857" s="314"/>
      <c r="EZ857" s="314"/>
      <c r="FA857" s="314"/>
      <c r="FB857" s="314"/>
      <c r="FC857" s="314"/>
      <c r="FD857" s="314"/>
      <c r="FE857" s="314"/>
      <c r="FF857" s="314"/>
      <c r="FG857" s="314"/>
      <c r="FH857" s="314"/>
      <c r="FI857" s="314"/>
      <c r="FJ857" s="314"/>
      <c r="FK857" s="314"/>
      <c r="FL857" s="314"/>
      <c r="FM857" s="314"/>
      <c r="FN857" s="314"/>
      <c r="FO857" s="314"/>
      <c r="FP857" s="314"/>
      <c r="FQ857" s="314"/>
      <c r="FR857" s="314"/>
      <c r="FS857" s="314"/>
      <c r="FT857" s="314"/>
      <c r="FU857" s="314"/>
      <c r="FV857" s="314"/>
      <c r="FW857" s="314"/>
      <c r="FX857" s="314"/>
      <c r="FY857" s="314"/>
      <c r="FZ857" s="314"/>
      <c r="GA857" s="314"/>
      <c r="GB857" s="314"/>
      <c r="GC857" s="314"/>
      <c r="GD857" s="314"/>
      <c r="GE857" s="314"/>
      <c r="GF857" s="314"/>
      <c r="GG857" s="314"/>
      <c r="GH857" s="314"/>
      <c r="GI857" s="314"/>
      <c r="GJ857" s="314"/>
      <c r="GK857" s="314"/>
      <c r="GL857" s="314"/>
      <c r="GM857" s="314"/>
      <c r="GN857" s="314"/>
      <c r="GO857" s="314"/>
      <c r="GP857" s="314"/>
      <c r="GQ857" s="314"/>
      <c r="GR857" s="314"/>
      <c r="GS857" s="314"/>
      <c r="GT857" s="314"/>
      <c r="GU857" s="314"/>
      <c r="GV857" s="314"/>
      <c r="GW857" s="314"/>
    </row>
    <row r="858" spans="1:205" s="18" customFormat="1" ht="25.5" customHeight="1">
      <c r="A858" s="313"/>
      <c r="B858" s="89" t="s">
        <v>15</v>
      </c>
      <c r="C858" s="199"/>
      <c r="D858" s="40">
        <v>0.7</v>
      </c>
      <c r="E858" s="40">
        <v>0.7</v>
      </c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200"/>
      <c r="Q858" s="200"/>
      <c r="R858" s="199"/>
      <c r="S858" s="199"/>
      <c r="T858" s="313"/>
      <c r="U858" s="313"/>
      <c r="V858" s="313"/>
      <c r="W858" s="313"/>
      <c r="X858" s="313"/>
      <c r="Y858" s="313"/>
      <c r="Z858" s="313"/>
      <c r="AA858" s="313"/>
      <c r="AB858" s="313"/>
      <c r="AC858" s="313"/>
      <c r="AD858" s="313"/>
      <c r="AE858" s="313"/>
      <c r="AF858" s="313"/>
      <c r="AG858" s="313"/>
      <c r="AH858" s="313"/>
      <c r="AI858" s="313"/>
      <c r="AJ858" s="313"/>
      <c r="AK858" s="313"/>
      <c r="AL858" s="313"/>
      <c r="AM858" s="313"/>
      <c r="AN858" s="313"/>
      <c r="AO858" s="313"/>
      <c r="AP858" s="313"/>
      <c r="AQ858" s="313"/>
      <c r="AR858" s="313"/>
      <c r="AS858" s="313"/>
      <c r="AT858" s="313"/>
      <c r="AU858" s="313"/>
      <c r="AV858" s="313"/>
      <c r="AW858" s="313"/>
      <c r="AX858" s="313"/>
      <c r="AY858" s="313"/>
      <c r="AZ858" s="313"/>
      <c r="BA858" s="313"/>
      <c r="BB858" s="313"/>
      <c r="BC858" s="313"/>
      <c r="BD858" s="313"/>
      <c r="BE858" s="313"/>
      <c r="BF858" s="313"/>
      <c r="BG858" s="313"/>
      <c r="BH858" s="313"/>
      <c r="BI858" s="313"/>
      <c r="BJ858" s="313"/>
      <c r="BK858" s="313"/>
      <c r="BL858" s="313"/>
      <c r="BM858" s="313"/>
      <c r="BN858" s="313"/>
      <c r="BO858" s="313"/>
      <c r="BP858" s="313"/>
      <c r="BQ858" s="313"/>
      <c r="BR858" s="313"/>
      <c r="BS858" s="313"/>
      <c r="BT858" s="313"/>
      <c r="BU858" s="313"/>
      <c r="BV858" s="313"/>
      <c r="BW858" s="313"/>
      <c r="BX858" s="313"/>
      <c r="BY858" s="313"/>
      <c r="BZ858" s="313"/>
      <c r="CA858" s="313"/>
      <c r="CB858" s="313"/>
      <c r="CC858" s="313"/>
      <c r="CD858" s="313"/>
      <c r="CE858" s="313"/>
      <c r="CF858" s="313"/>
      <c r="CG858" s="313"/>
      <c r="CH858" s="313"/>
      <c r="CI858" s="313"/>
      <c r="CJ858" s="313"/>
      <c r="CK858" s="313"/>
      <c r="CL858" s="313"/>
      <c r="CM858" s="313"/>
      <c r="CN858" s="313"/>
      <c r="CO858" s="313"/>
      <c r="CP858" s="313"/>
      <c r="CQ858" s="313"/>
      <c r="CR858" s="313"/>
      <c r="CS858" s="313"/>
      <c r="CT858" s="313"/>
      <c r="CU858" s="313"/>
      <c r="CV858" s="313"/>
      <c r="CW858" s="313"/>
      <c r="CX858" s="313"/>
      <c r="CY858" s="313"/>
      <c r="CZ858" s="313"/>
      <c r="DA858" s="313"/>
      <c r="DB858" s="313"/>
      <c r="DC858" s="313"/>
      <c r="DD858" s="313"/>
      <c r="DE858" s="313"/>
      <c r="DF858" s="313"/>
      <c r="DG858" s="313"/>
      <c r="DH858" s="313"/>
      <c r="DI858" s="313"/>
      <c r="DJ858" s="313"/>
      <c r="DK858" s="313"/>
      <c r="DL858" s="313"/>
      <c r="DM858" s="313"/>
      <c r="DN858" s="313"/>
      <c r="DO858" s="313"/>
      <c r="DP858" s="313"/>
      <c r="DQ858" s="313"/>
      <c r="DR858" s="313"/>
      <c r="DS858" s="313"/>
      <c r="DT858" s="313"/>
      <c r="DU858" s="313"/>
      <c r="DV858" s="313"/>
      <c r="DW858" s="313"/>
      <c r="DX858" s="313"/>
      <c r="DY858" s="313"/>
      <c r="DZ858" s="313"/>
      <c r="EA858" s="313"/>
      <c r="EB858" s="313"/>
      <c r="EC858" s="313"/>
      <c r="ED858" s="313"/>
      <c r="EE858" s="313"/>
      <c r="EF858" s="313"/>
      <c r="EG858" s="313"/>
      <c r="EH858" s="313"/>
      <c r="EI858" s="313"/>
      <c r="EJ858" s="313"/>
      <c r="EK858" s="313"/>
      <c r="EL858" s="313"/>
      <c r="EM858" s="313"/>
      <c r="EN858" s="313"/>
      <c r="EO858" s="313"/>
      <c r="EP858" s="313"/>
      <c r="EQ858" s="313"/>
      <c r="ER858" s="313"/>
      <c r="ES858" s="313"/>
      <c r="ET858" s="313"/>
      <c r="EU858" s="313"/>
      <c r="EV858" s="313"/>
      <c r="EW858" s="313"/>
      <c r="EX858" s="313"/>
      <c r="EY858" s="313"/>
      <c r="EZ858" s="313"/>
      <c r="FA858" s="313"/>
      <c r="FB858" s="313"/>
      <c r="FC858" s="313"/>
      <c r="FD858" s="313"/>
      <c r="FE858" s="313"/>
      <c r="FF858" s="313"/>
      <c r="FG858" s="313"/>
      <c r="FH858" s="313"/>
      <c r="FI858" s="313"/>
      <c r="FJ858" s="313"/>
      <c r="FK858" s="313"/>
      <c r="FL858" s="313"/>
      <c r="FM858" s="313"/>
      <c r="FN858" s="313"/>
      <c r="FO858" s="313"/>
      <c r="FP858" s="313"/>
      <c r="FQ858" s="313"/>
      <c r="FR858" s="313"/>
      <c r="FS858" s="313"/>
      <c r="FT858" s="313"/>
      <c r="FU858" s="313"/>
      <c r="FV858" s="313"/>
      <c r="FW858" s="313"/>
      <c r="FX858" s="313"/>
      <c r="FY858" s="313"/>
      <c r="FZ858" s="313"/>
      <c r="GA858" s="313"/>
      <c r="GB858" s="313"/>
      <c r="GC858" s="313"/>
      <c r="GD858" s="313"/>
      <c r="GE858" s="313"/>
      <c r="GF858" s="313"/>
      <c r="GG858" s="313"/>
      <c r="GH858" s="313"/>
      <c r="GI858" s="313"/>
      <c r="GJ858" s="313"/>
      <c r="GK858" s="313"/>
      <c r="GL858" s="313"/>
      <c r="GM858" s="313"/>
      <c r="GN858" s="313"/>
      <c r="GO858" s="313"/>
      <c r="GP858" s="313"/>
      <c r="GQ858" s="313"/>
      <c r="GR858" s="313"/>
      <c r="GS858" s="313"/>
      <c r="GT858" s="313"/>
      <c r="GU858" s="313"/>
      <c r="GV858" s="313"/>
      <c r="GW858" s="313"/>
    </row>
    <row r="859" spans="1:205" s="18" customFormat="1" ht="25.5" customHeight="1">
      <c r="A859" s="313"/>
      <c r="B859" s="198" t="s">
        <v>65</v>
      </c>
      <c r="C859" s="199"/>
      <c r="D859" s="40">
        <v>6</v>
      </c>
      <c r="E859" s="40">
        <v>6</v>
      </c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200"/>
      <c r="Q859" s="200"/>
      <c r="R859" s="199"/>
      <c r="S859" s="199"/>
      <c r="T859" s="313"/>
      <c r="U859" s="313"/>
      <c r="V859" s="313"/>
      <c r="W859" s="313"/>
      <c r="X859" s="313"/>
      <c r="Y859" s="313"/>
      <c r="Z859" s="313"/>
      <c r="AA859" s="313"/>
      <c r="AB859" s="313"/>
      <c r="AC859" s="313"/>
      <c r="AD859" s="313"/>
      <c r="AE859" s="313"/>
      <c r="AF859" s="313"/>
      <c r="AG859" s="313"/>
      <c r="AH859" s="313"/>
      <c r="AI859" s="313"/>
      <c r="AJ859" s="313"/>
      <c r="AK859" s="313"/>
      <c r="AL859" s="313"/>
      <c r="AM859" s="313"/>
      <c r="AN859" s="313"/>
      <c r="AO859" s="313"/>
      <c r="AP859" s="313"/>
      <c r="AQ859" s="313"/>
      <c r="AR859" s="313"/>
      <c r="AS859" s="313"/>
      <c r="AT859" s="313"/>
      <c r="AU859" s="313"/>
      <c r="AV859" s="313"/>
      <c r="AW859" s="313"/>
      <c r="AX859" s="313"/>
      <c r="AY859" s="313"/>
      <c r="AZ859" s="313"/>
      <c r="BA859" s="313"/>
      <c r="BB859" s="313"/>
      <c r="BC859" s="313"/>
      <c r="BD859" s="313"/>
      <c r="BE859" s="313"/>
      <c r="BF859" s="313"/>
      <c r="BG859" s="313"/>
      <c r="BH859" s="313"/>
      <c r="BI859" s="313"/>
      <c r="BJ859" s="313"/>
      <c r="BK859" s="313"/>
      <c r="BL859" s="313"/>
      <c r="BM859" s="313"/>
      <c r="BN859" s="313"/>
      <c r="BO859" s="313"/>
      <c r="BP859" s="313"/>
      <c r="BQ859" s="313"/>
      <c r="BR859" s="313"/>
      <c r="BS859" s="313"/>
      <c r="BT859" s="313"/>
      <c r="BU859" s="313"/>
      <c r="BV859" s="313"/>
      <c r="BW859" s="313"/>
      <c r="BX859" s="313"/>
      <c r="BY859" s="313"/>
      <c r="BZ859" s="313"/>
      <c r="CA859" s="313"/>
      <c r="CB859" s="313"/>
      <c r="CC859" s="313"/>
      <c r="CD859" s="313"/>
      <c r="CE859" s="313"/>
      <c r="CF859" s="313"/>
      <c r="CG859" s="313"/>
      <c r="CH859" s="313"/>
      <c r="CI859" s="313"/>
      <c r="CJ859" s="313"/>
      <c r="CK859" s="313"/>
      <c r="CL859" s="313"/>
      <c r="CM859" s="313"/>
      <c r="CN859" s="313"/>
      <c r="CO859" s="313"/>
      <c r="CP859" s="313"/>
      <c r="CQ859" s="313"/>
      <c r="CR859" s="313"/>
      <c r="CS859" s="313"/>
      <c r="CT859" s="313"/>
      <c r="CU859" s="313"/>
      <c r="CV859" s="313"/>
      <c r="CW859" s="313"/>
      <c r="CX859" s="313"/>
      <c r="CY859" s="313"/>
      <c r="CZ859" s="313"/>
      <c r="DA859" s="313"/>
      <c r="DB859" s="313"/>
      <c r="DC859" s="313"/>
      <c r="DD859" s="313"/>
      <c r="DE859" s="313"/>
      <c r="DF859" s="313"/>
      <c r="DG859" s="313"/>
      <c r="DH859" s="313"/>
      <c r="DI859" s="313"/>
      <c r="DJ859" s="313"/>
      <c r="DK859" s="313"/>
      <c r="DL859" s="313"/>
      <c r="DM859" s="313"/>
      <c r="DN859" s="313"/>
      <c r="DO859" s="313"/>
      <c r="DP859" s="313"/>
      <c r="DQ859" s="313"/>
      <c r="DR859" s="313"/>
      <c r="DS859" s="313"/>
      <c r="DT859" s="313"/>
      <c r="DU859" s="313"/>
      <c r="DV859" s="313"/>
      <c r="DW859" s="313"/>
      <c r="DX859" s="313"/>
      <c r="DY859" s="313"/>
      <c r="DZ859" s="313"/>
      <c r="EA859" s="313"/>
      <c r="EB859" s="313"/>
      <c r="EC859" s="313"/>
      <c r="ED859" s="313"/>
      <c r="EE859" s="313"/>
      <c r="EF859" s="313"/>
      <c r="EG859" s="313"/>
      <c r="EH859" s="313"/>
      <c r="EI859" s="313"/>
      <c r="EJ859" s="313"/>
      <c r="EK859" s="313"/>
      <c r="EL859" s="313"/>
      <c r="EM859" s="313"/>
      <c r="EN859" s="313"/>
      <c r="EO859" s="313"/>
      <c r="EP859" s="313"/>
      <c r="EQ859" s="313"/>
      <c r="ER859" s="313"/>
      <c r="ES859" s="313"/>
      <c r="ET859" s="313"/>
      <c r="EU859" s="313"/>
      <c r="EV859" s="313"/>
      <c r="EW859" s="313"/>
      <c r="EX859" s="313"/>
      <c r="EY859" s="313"/>
      <c r="EZ859" s="313"/>
      <c r="FA859" s="313"/>
      <c r="FB859" s="313"/>
      <c r="FC859" s="313"/>
      <c r="FD859" s="313"/>
      <c r="FE859" s="313"/>
      <c r="FF859" s="313"/>
      <c r="FG859" s="313"/>
      <c r="FH859" s="313"/>
      <c r="FI859" s="313"/>
      <c r="FJ859" s="313"/>
      <c r="FK859" s="313"/>
      <c r="FL859" s="313"/>
      <c r="FM859" s="313"/>
      <c r="FN859" s="313"/>
      <c r="FO859" s="313"/>
      <c r="FP859" s="313"/>
      <c r="FQ859" s="313"/>
      <c r="FR859" s="313"/>
      <c r="FS859" s="313"/>
      <c r="FT859" s="313"/>
      <c r="FU859" s="313"/>
      <c r="FV859" s="313"/>
      <c r="FW859" s="313"/>
      <c r="FX859" s="313"/>
      <c r="FY859" s="313"/>
      <c r="FZ859" s="313"/>
      <c r="GA859" s="313"/>
      <c r="GB859" s="313"/>
      <c r="GC859" s="313"/>
      <c r="GD859" s="313"/>
      <c r="GE859" s="313"/>
      <c r="GF859" s="313"/>
      <c r="GG859" s="313"/>
      <c r="GH859" s="313"/>
      <c r="GI859" s="313"/>
      <c r="GJ859" s="313"/>
      <c r="GK859" s="313"/>
      <c r="GL859" s="313"/>
      <c r="GM859" s="313"/>
      <c r="GN859" s="313"/>
      <c r="GO859" s="313"/>
      <c r="GP859" s="313"/>
      <c r="GQ859" s="313"/>
      <c r="GR859" s="313"/>
      <c r="GS859" s="313"/>
      <c r="GT859" s="313"/>
      <c r="GU859" s="313"/>
      <c r="GV859" s="313"/>
      <c r="GW859" s="313"/>
    </row>
    <row r="860" spans="1:205" s="18" customFormat="1" ht="25.5" customHeight="1">
      <c r="A860" s="313"/>
      <c r="B860" s="198" t="s">
        <v>127</v>
      </c>
      <c r="C860" s="199"/>
      <c r="D860" s="40"/>
      <c r="E860" s="40">
        <v>118</v>
      </c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200"/>
      <c r="Q860" s="200"/>
      <c r="R860" s="199"/>
      <c r="S860" s="199"/>
      <c r="T860" s="313"/>
      <c r="U860" s="313"/>
      <c r="V860" s="313"/>
      <c r="W860" s="313"/>
      <c r="X860" s="313"/>
      <c r="Y860" s="313"/>
      <c r="Z860" s="313"/>
      <c r="AA860" s="313"/>
      <c r="AB860" s="313"/>
      <c r="AC860" s="313"/>
      <c r="AD860" s="313"/>
      <c r="AE860" s="313"/>
      <c r="AF860" s="313"/>
      <c r="AG860" s="313"/>
      <c r="AH860" s="313"/>
      <c r="AI860" s="313"/>
      <c r="AJ860" s="313"/>
      <c r="AK860" s="313"/>
      <c r="AL860" s="313"/>
      <c r="AM860" s="313"/>
      <c r="AN860" s="313"/>
      <c r="AO860" s="313"/>
      <c r="AP860" s="313"/>
      <c r="AQ860" s="313"/>
      <c r="AR860" s="313"/>
      <c r="AS860" s="313"/>
      <c r="AT860" s="313"/>
      <c r="AU860" s="313"/>
      <c r="AV860" s="313"/>
      <c r="AW860" s="313"/>
      <c r="AX860" s="313"/>
      <c r="AY860" s="313"/>
      <c r="AZ860" s="313"/>
      <c r="BA860" s="313"/>
      <c r="BB860" s="313"/>
      <c r="BC860" s="313"/>
      <c r="BD860" s="313"/>
      <c r="BE860" s="313"/>
      <c r="BF860" s="313"/>
      <c r="BG860" s="313"/>
      <c r="BH860" s="313"/>
      <c r="BI860" s="313"/>
      <c r="BJ860" s="313"/>
      <c r="BK860" s="313"/>
      <c r="BL860" s="313"/>
      <c r="BM860" s="313"/>
      <c r="BN860" s="313"/>
      <c r="BO860" s="313"/>
      <c r="BP860" s="313"/>
      <c r="BQ860" s="313"/>
      <c r="BR860" s="313"/>
      <c r="BS860" s="313"/>
      <c r="BT860" s="313"/>
      <c r="BU860" s="313"/>
      <c r="BV860" s="313"/>
      <c r="BW860" s="313"/>
      <c r="BX860" s="313"/>
      <c r="BY860" s="313"/>
      <c r="BZ860" s="313"/>
      <c r="CA860" s="313"/>
      <c r="CB860" s="313"/>
      <c r="CC860" s="313"/>
      <c r="CD860" s="313"/>
      <c r="CE860" s="313"/>
      <c r="CF860" s="313"/>
      <c r="CG860" s="313"/>
      <c r="CH860" s="313"/>
      <c r="CI860" s="313"/>
      <c r="CJ860" s="313"/>
      <c r="CK860" s="313"/>
      <c r="CL860" s="313"/>
      <c r="CM860" s="313"/>
      <c r="CN860" s="313"/>
      <c r="CO860" s="313"/>
      <c r="CP860" s="313"/>
      <c r="CQ860" s="313"/>
      <c r="CR860" s="313"/>
      <c r="CS860" s="313"/>
      <c r="CT860" s="313"/>
      <c r="CU860" s="313"/>
      <c r="CV860" s="313"/>
      <c r="CW860" s="313"/>
      <c r="CX860" s="313"/>
      <c r="CY860" s="313"/>
      <c r="CZ860" s="313"/>
      <c r="DA860" s="313"/>
      <c r="DB860" s="313"/>
      <c r="DC860" s="313"/>
      <c r="DD860" s="313"/>
      <c r="DE860" s="313"/>
      <c r="DF860" s="313"/>
      <c r="DG860" s="313"/>
      <c r="DH860" s="313"/>
      <c r="DI860" s="313"/>
      <c r="DJ860" s="313"/>
      <c r="DK860" s="313"/>
      <c r="DL860" s="313"/>
      <c r="DM860" s="313"/>
      <c r="DN860" s="313"/>
      <c r="DO860" s="313"/>
      <c r="DP860" s="313"/>
      <c r="DQ860" s="313"/>
      <c r="DR860" s="313"/>
      <c r="DS860" s="313"/>
      <c r="DT860" s="313"/>
      <c r="DU860" s="313"/>
      <c r="DV860" s="313"/>
      <c r="DW860" s="313"/>
      <c r="DX860" s="313"/>
      <c r="DY860" s="313"/>
      <c r="DZ860" s="313"/>
      <c r="EA860" s="313"/>
      <c r="EB860" s="313"/>
      <c r="EC860" s="313"/>
      <c r="ED860" s="313"/>
      <c r="EE860" s="313"/>
      <c r="EF860" s="313"/>
      <c r="EG860" s="313"/>
      <c r="EH860" s="313"/>
      <c r="EI860" s="313"/>
      <c r="EJ860" s="313"/>
      <c r="EK860" s="313"/>
      <c r="EL860" s="313"/>
      <c r="EM860" s="313"/>
      <c r="EN860" s="313"/>
      <c r="EO860" s="313"/>
      <c r="EP860" s="313"/>
      <c r="EQ860" s="313"/>
      <c r="ER860" s="313"/>
      <c r="ES860" s="313"/>
      <c r="ET860" s="313"/>
      <c r="EU860" s="313"/>
      <c r="EV860" s="313"/>
      <c r="EW860" s="313"/>
      <c r="EX860" s="313"/>
      <c r="EY860" s="313"/>
      <c r="EZ860" s="313"/>
      <c r="FA860" s="313"/>
      <c r="FB860" s="313"/>
      <c r="FC860" s="313"/>
      <c r="FD860" s="313"/>
      <c r="FE860" s="313"/>
      <c r="FF860" s="313"/>
      <c r="FG860" s="313"/>
      <c r="FH860" s="313"/>
      <c r="FI860" s="313"/>
      <c r="FJ860" s="313"/>
      <c r="FK860" s="313"/>
      <c r="FL860" s="313"/>
      <c r="FM860" s="313"/>
      <c r="FN860" s="313"/>
      <c r="FO860" s="313"/>
      <c r="FP860" s="313"/>
      <c r="FQ860" s="313"/>
      <c r="FR860" s="313"/>
      <c r="FS860" s="313"/>
      <c r="FT860" s="313"/>
      <c r="FU860" s="313"/>
      <c r="FV860" s="313"/>
      <c r="FW860" s="313"/>
      <c r="FX860" s="313"/>
      <c r="FY860" s="313"/>
      <c r="FZ860" s="313"/>
      <c r="GA860" s="313"/>
      <c r="GB860" s="313"/>
      <c r="GC860" s="313"/>
      <c r="GD860" s="313"/>
      <c r="GE860" s="313"/>
      <c r="GF860" s="313"/>
      <c r="GG860" s="313"/>
      <c r="GH860" s="313"/>
      <c r="GI860" s="313"/>
      <c r="GJ860" s="313"/>
      <c r="GK860" s="313"/>
      <c r="GL860" s="313"/>
      <c r="GM860" s="313"/>
      <c r="GN860" s="313"/>
      <c r="GO860" s="313"/>
      <c r="GP860" s="313"/>
      <c r="GQ860" s="313"/>
      <c r="GR860" s="313"/>
      <c r="GS860" s="313"/>
      <c r="GT860" s="313"/>
      <c r="GU860" s="313"/>
      <c r="GV860" s="313"/>
      <c r="GW860" s="313"/>
    </row>
    <row r="861" spans="1:205" s="18" customFormat="1" ht="25.5" customHeight="1">
      <c r="A861" s="313"/>
      <c r="B861" s="198" t="s">
        <v>128</v>
      </c>
      <c r="C861" s="199"/>
      <c r="D861" s="40"/>
      <c r="E861" s="40">
        <v>100</v>
      </c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200"/>
      <c r="Q861" s="200"/>
      <c r="R861" s="199"/>
      <c r="S861" s="199"/>
      <c r="T861" s="313"/>
      <c r="U861" s="313"/>
      <c r="V861" s="313"/>
      <c r="W861" s="313"/>
      <c r="X861" s="313"/>
      <c r="Y861" s="313"/>
      <c r="Z861" s="313"/>
      <c r="AA861" s="313"/>
      <c r="AB861" s="313"/>
      <c r="AC861" s="313"/>
      <c r="AD861" s="313"/>
      <c r="AE861" s="313"/>
      <c r="AF861" s="313"/>
      <c r="AG861" s="313"/>
      <c r="AH861" s="313"/>
      <c r="AI861" s="313"/>
      <c r="AJ861" s="313"/>
      <c r="AK861" s="313"/>
      <c r="AL861" s="313"/>
      <c r="AM861" s="313"/>
      <c r="AN861" s="313"/>
      <c r="AO861" s="313"/>
      <c r="AP861" s="313"/>
      <c r="AQ861" s="313"/>
      <c r="AR861" s="313"/>
      <c r="AS861" s="313"/>
      <c r="AT861" s="313"/>
      <c r="AU861" s="313"/>
      <c r="AV861" s="313"/>
      <c r="AW861" s="313"/>
      <c r="AX861" s="313"/>
      <c r="AY861" s="313"/>
      <c r="AZ861" s="313"/>
      <c r="BA861" s="313"/>
      <c r="BB861" s="313"/>
      <c r="BC861" s="313"/>
      <c r="BD861" s="313"/>
      <c r="BE861" s="313"/>
      <c r="BF861" s="313"/>
      <c r="BG861" s="313"/>
      <c r="BH861" s="313"/>
      <c r="BI861" s="313"/>
      <c r="BJ861" s="313"/>
      <c r="BK861" s="313"/>
      <c r="BL861" s="313"/>
      <c r="BM861" s="313"/>
      <c r="BN861" s="313"/>
      <c r="BO861" s="313"/>
      <c r="BP861" s="313"/>
      <c r="BQ861" s="313"/>
      <c r="BR861" s="313"/>
      <c r="BS861" s="313"/>
      <c r="BT861" s="313"/>
      <c r="BU861" s="313"/>
      <c r="BV861" s="313"/>
      <c r="BW861" s="313"/>
      <c r="BX861" s="313"/>
      <c r="BY861" s="313"/>
      <c r="BZ861" s="313"/>
      <c r="CA861" s="313"/>
      <c r="CB861" s="313"/>
      <c r="CC861" s="313"/>
      <c r="CD861" s="313"/>
      <c r="CE861" s="313"/>
      <c r="CF861" s="313"/>
      <c r="CG861" s="313"/>
      <c r="CH861" s="313"/>
      <c r="CI861" s="313"/>
      <c r="CJ861" s="313"/>
      <c r="CK861" s="313"/>
      <c r="CL861" s="313"/>
      <c r="CM861" s="313"/>
      <c r="CN861" s="313"/>
      <c r="CO861" s="313"/>
      <c r="CP861" s="313"/>
      <c r="CQ861" s="313"/>
      <c r="CR861" s="313"/>
      <c r="CS861" s="313"/>
      <c r="CT861" s="313"/>
      <c r="CU861" s="313"/>
      <c r="CV861" s="313"/>
      <c r="CW861" s="313"/>
      <c r="CX861" s="313"/>
      <c r="CY861" s="313"/>
      <c r="CZ861" s="313"/>
      <c r="DA861" s="313"/>
      <c r="DB861" s="313"/>
      <c r="DC861" s="313"/>
      <c r="DD861" s="313"/>
      <c r="DE861" s="313"/>
      <c r="DF861" s="313"/>
      <c r="DG861" s="313"/>
      <c r="DH861" s="313"/>
      <c r="DI861" s="313"/>
      <c r="DJ861" s="313"/>
      <c r="DK861" s="313"/>
      <c r="DL861" s="313"/>
      <c r="DM861" s="313"/>
      <c r="DN861" s="313"/>
      <c r="DO861" s="313"/>
      <c r="DP861" s="313"/>
      <c r="DQ861" s="313"/>
      <c r="DR861" s="313"/>
      <c r="DS861" s="313"/>
      <c r="DT861" s="313"/>
      <c r="DU861" s="313"/>
      <c r="DV861" s="313"/>
      <c r="DW861" s="313"/>
      <c r="DX861" s="313"/>
      <c r="DY861" s="313"/>
      <c r="DZ861" s="313"/>
      <c r="EA861" s="313"/>
      <c r="EB861" s="313"/>
      <c r="EC861" s="313"/>
      <c r="ED861" s="313"/>
      <c r="EE861" s="313"/>
      <c r="EF861" s="313"/>
      <c r="EG861" s="313"/>
      <c r="EH861" s="313"/>
      <c r="EI861" s="313"/>
      <c r="EJ861" s="313"/>
      <c r="EK861" s="313"/>
      <c r="EL861" s="313"/>
      <c r="EM861" s="313"/>
      <c r="EN861" s="313"/>
      <c r="EO861" s="313"/>
      <c r="EP861" s="313"/>
      <c r="EQ861" s="313"/>
      <c r="ER861" s="313"/>
      <c r="ES861" s="313"/>
      <c r="ET861" s="313"/>
      <c r="EU861" s="313"/>
      <c r="EV861" s="313"/>
      <c r="EW861" s="313"/>
      <c r="EX861" s="313"/>
      <c r="EY861" s="313"/>
      <c r="EZ861" s="313"/>
      <c r="FA861" s="313"/>
      <c r="FB861" s="313"/>
      <c r="FC861" s="313"/>
      <c r="FD861" s="313"/>
      <c r="FE861" s="313"/>
      <c r="FF861" s="313"/>
      <c r="FG861" s="313"/>
      <c r="FH861" s="313"/>
      <c r="FI861" s="313"/>
      <c r="FJ861" s="313"/>
      <c r="FK861" s="313"/>
      <c r="FL861" s="313"/>
      <c r="FM861" s="313"/>
      <c r="FN861" s="313"/>
      <c r="FO861" s="313"/>
      <c r="FP861" s="313"/>
      <c r="FQ861" s="313"/>
      <c r="FR861" s="313"/>
      <c r="FS861" s="313"/>
      <c r="FT861" s="313"/>
      <c r="FU861" s="313"/>
      <c r="FV861" s="313"/>
      <c r="FW861" s="313"/>
      <c r="FX861" s="313"/>
      <c r="FY861" s="313"/>
      <c r="FZ861" s="313"/>
      <c r="GA861" s="313"/>
      <c r="GB861" s="313"/>
      <c r="GC861" s="313"/>
      <c r="GD861" s="313"/>
      <c r="GE861" s="313"/>
      <c r="GF861" s="313"/>
      <c r="GG861" s="313"/>
      <c r="GH861" s="313"/>
      <c r="GI861" s="313"/>
      <c r="GJ861" s="313"/>
      <c r="GK861" s="313"/>
      <c r="GL861" s="313"/>
      <c r="GM861" s="313"/>
      <c r="GN861" s="313"/>
      <c r="GO861" s="313"/>
      <c r="GP861" s="313"/>
      <c r="GQ861" s="313"/>
      <c r="GR861" s="313"/>
      <c r="GS861" s="313"/>
      <c r="GT861" s="313"/>
      <c r="GU861" s="313"/>
      <c r="GV861" s="313"/>
      <c r="GW861" s="313"/>
    </row>
    <row r="862" spans="1:205" s="6" customFormat="1" ht="28.5" customHeight="1">
      <c r="A862" s="312"/>
      <c r="B862" s="204" t="s">
        <v>141</v>
      </c>
      <c r="C862" s="34">
        <v>100</v>
      </c>
      <c r="D862" s="34"/>
      <c r="E862" s="34"/>
      <c r="F862" s="34">
        <v>9.49</v>
      </c>
      <c r="G862" s="34">
        <v>21.97</v>
      </c>
      <c r="H862" s="34">
        <v>15.83</v>
      </c>
      <c r="I862" s="34">
        <v>191</v>
      </c>
      <c r="J862" s="34"/>
      <c r="K862" s="34"/>
      <c r="L862" s="34">
        <v>1.25</v>
      </c>
      <c r="M862" s="34">
        <v>0.26</v>
      </c>
      <c r="N862" s="34">
        <v>22.19</v>
      </c>
      <c r="O862" s="34">
        <v>2.8</v>
      </c>
      <c r="P862" s="74">
        <v>74.22</v>
      </c>
      <c r="Q862" s="74">
        <v>116.6</v>
      </c>
      <c r="R862" s="34">
        <v>23.62</v>
      </c>
      <c r="S862" s="34">
        <v>1.2</v>
      </c>
      <c r="T862" s="312"/>
      <c r="U862" s="312"/>
      <c r="V862" s="312"/>
      <c r="W862" s="312"/>
      <c r="X862" s="312"/>
      <c r="Y862" s="312"/>
      <c r="Z862" s="312"/>
      <c r="AA862" s="312"/>
      <c r="AB862" s="312"/>
      <c r="AC862" s="312"/>
      <c r="AD862" s="312"/>
      <c r="AE862" s="312"/>
      <c r="AF862" s="312"/>
      <c r="AG862" s="312"/>
      <c r="AH862" s="312"/>
      <c r="AI862" s="312"/>
      <c r="AJ862" s="312"/>
      <c r="AK862" s="312"/>
      <c r="AL862" s="312"/>
      <c r="AM862" s="312"/>
      <c r="AN862" s="312"/>
      <c r="AO862" s="312"/>
      <c r="AP862" s="312"/>
      <c r="AQ862" s="312"/>
      <c r="AR862" s="312"/>
      <c r="AS862" s="312"/>
      <c r="AT862" s="312"/>
      <c r="AU862" s="312"/>
      <c r="AV862" s="312"/>
      <c r="AW862" s="312"/>
      <c r="AX862" s="312"/>
      <c r="AY862" s="312"/>
      <c r="AZ862" s="312"/>
      <c r="BA862" s="312"/>
      <c r="BB862" s="312"/>
      <c r="BC862" s="312"/>
      <c r="BD862" s="312"/>
      <c r="BE862" s="312"/>
      <c r="BF862" s="312"/>
      <c r="BG862" s="312"/>
      <c r="BH862" s="312"/>
      <c r="BI862" s="312"/>
      <c r="BJ862" s="312"/>
      <c r="BK862" s="312"/>
      <c r="BL862" s="312"/>
      <c r="BM862" s="312"/>
      <c r="BN862" s="312"/>
      <c r="BO862" s="312"/>
      <c r="BP862" s="312"/>
      <c r="BQ862" s="312"/>
      <c r="BR862" s="312"/>
      <c r="BS862" s="312"/>
      <c r="BT862" s="312"/>
      <c r="BU862" s="312"/>
      <c r="BV862" s="312"/>
      <c r="BW862" s="312"/>
      <c r="BX862" s="312"/>
      <c r="BY862" s="312"/>
      <c r="BZ862" s="312"/>
      <c r="CA862" s="312"/>
      <c r="CB862" s="312"/>
      <c r="CC862" s="312"/>
      <c r="CD862" s="312"/>
      <c r="CE862" s="312"/>
      <c r="CF862" s="312"/>
      <c r="CG862" s="312"/>
      <c r="CH862" s="312"/>
      <c r="CI862" s="312"/>
      <c r="CJ862" s="312"/>
      <c r="CK862" s="312"/>
      <c r="CL862" s="312"/>
      <c r="CM862" s="312"/>
      <c r="CN862" s="312"/>
      <c r="CO862" s="312"/>
      <c r="CP862" s="312"/>
      <c r="CQ862" s="312"/>
      <c r="CR862" s="312"/>
      <c r="CS862" s="312"/>
      <c r="CT862" s="312"/>
      <c r="CU862" s="312"/>
      <c r="CV862" s="312"/>
      <c r="CW862" s="312"/>
      <c r="CX862" s="312"/>
      <c r="CY862" s="312"/>
      <c r="CZ862" s="312"/>
      <c r="DA862" s="312"/>
      <c r="DB862" s="312"/>
      <c r="DC862" s="312"/>
      <c r="DD862" s="312"/>
      <c r="DE862" s="312"/>
      <c r="DF862" s="312"/>
      <c r="DG862" s="312"/>
      <c r="DH862" s="312"/>
      <c r="DI862" s="312"/>
      <c r="DJ862" s="312"/>
      <c r="DK862" s="312"/>
      <c r="DL862" s="312"/>
      <c r="DM862" s="312"/>
      <c r="DN862" s="312"/>
      <c r="DO862" s="312"/>
      <c r="DP862" s="312"/>
      <c r="DQ862" s="312"/>
      <c r="DR862" s="312"/>
      <c r="DS862" s="312"/>
      <c r="DT862" s="312"/>
      <c r="DU862" s="312"/>
      <c r="DV862" s="312"/>
      <c r="DW862" s="312"/>
      <c r="DX862" s="312"/>
      <c r="DY862" s="312"/>
      <c r="DZ862" s="312"/>
      <c r="EA862" s="312"/>
      <c r="EB862" s="312"/>
      <c r="EC862" s="312"/>
      <c r="ED862" s="312"/>
      <c r="EE862" s="312"/>
      <c r="EF862" s="312"/>
      <c r="EG862" s="312"/>
      <c r="EH862" s="312"/>
      <c r="EI862" s="312"/>
      <c r="EJ862" s="312"/>
      <c r="EK862" s="312"/>
      <c r="EL862" s="312"/>
      <c r="EM862" s="312"/>
      <c r="EN862" s="312"/>
      <c r="EO862" s="312"/>
      <c r="EP862" s="312"/>
      <c r="EQ862" s="312"/>
      <c r="ER862" s="312"/>
      <c r="ES862" s="312"/>
      <c r="ET862" s="312"/>
      <c r="EU862" s="312"/>
      <c r="EV862" s="312"/>
      <c r="EW862" s="312"/>
      <c r="EX862" s="312"/>
      <c r="EY862" s="312"/>
      <c r="EZ862" s="312"/>
      <c r="FA862" s="312"/>
      <c r="FB862" s="312"/>
      <c r="FC862" s="312"/>
      <c r="FD862" s="312"/>
      <c r="FE862" s="312"/>
      <c r="FF862" s="312"/>
      <c r="FG862" s="312"/>
      <c r="FH862" s="312"/>
      <c r="FI862" s="312"/>
      <c r="FJ862" s="312"/>
      <c r="FK862" s="312"/>
      <c r="FL862" s="312"/>
      <c r="FM862" s="312"/>
      <c r="FN862" s="312"/>
      <c r="FO862" s="312"/>
      <c r="FP862" s="312"/>
      <c r="FQ862" s="312"/>
      <c r="FR862" s="312"/>
      <c r="FS862" s="312"/>
      <c r="FT862" s="312"/>
      <c r="FU862" s="312"/>
      <c r="FV862" s="312"/>
      <c r="FW862" s="312"/>
      <c r="FX862" s="312"/>
      <c r="FY862" s="312"/>
      <c r="FZ862" s="312"/>
      <c r="GA862" s="312"/>
      <c r="GB862" s="312"/>
      <c r="GC862" s="312"/>
      <c r="GD862" s="312"/>
      <c r="GE862" s="312"/>
      <c r="GF862" s="312"/>
      <c r="GG862" s="312"/>
      <c r="GH862" s="312"/>
      <c r="GI862" s="312"/>
      <c r="GJ862" s="312"/>
      <c r="GK862" s="312"/>
      <c r="GL862" s="312"/>
      <c r="GM862" s="312"/>
      <c r="GN862" s="312"/>
      <c r="GO862" s="312"/>
      <c r="GP862" s="312"/>
      <c r="GQ862" s="312"/>
      <c r="GR862" s="312"/>
      <c r="GS862" s="312"/>
      <c r="GT862" s="312"/>
      <c r="GU862" s="312"/>
      <c r="GV862" s="312"/>
      <c r="GW862" s="312"/>
    </row>
    <row r="863" spans="1:205" s="18" customFormat="1" ht="33" customHeight="1">
      <c r="A863" s="313"/>
      <c r="B863" s="89" t="s">
        <v>125</v>
      </c>
      <c r="C863" s="199"/>
      <c r="D863" s="40">
        <v>86</v>
      </c>
      <c r="E863" s="40">
        <v>64</v>
      </c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200"/>
      <c r="Q863" s="200"/>
      <c r="R863" s="199"/>
      <c r="S863" s="199"/>
      <c r="T863" s="313"/>
      <c r="U863" s="313"/>
      <c r="V863" s="313"/>
      <c r="W863" s="313"/>
      <c r="X863" s="313"/>
      <c r="Y863" s="313"/>
      <c r="Z863" s="313"/>
      <c r="AA863" s="313"/>
      <c r="AB863" s="313"/>
      <c r="AC863" s="313"/>
      <c r="AD863" s="313"/>
      <c r="AE863" s="313"/>
      <c r="AF863" s="313"/>
      <c r="AG863" s="313"/>
      <c r="AH863" s="313"/>
      <c r="AI863" s="313"/>
      <c r="AJ863" s="313"/>
      <c r="AK863" s="313"/>
      <c r="AL863" s="313"/>
      <c r="AM863" s="313"/>
      <c r="AN863" s="313"/>
      <c r="AO863" s="313"/>
      <c r="AP863" s="313"/>
      <c r="AQ863" s="313"/>
      <c r="AR863" s="313"/>
      <c r="AS863" s="313"/>
      <c r="AT863" s="313"/>
      <c r="AU863" s="313"/>
      <c r="AV863" s="313"/>
      <c r="AW863" s="313"/>
      <c r="AX863" s="313"/>
      <c r="AY863" s="313"/>
      <c r="AZ863" s="313"/>
      <c r="BA863" s="313"/>
      <c r="BB863" s="313"/>
      <c r="BC863" s="313"/>
      <c r="BD863" s="313"/>
      <c r="BE863" s="313"/>
      <c r="BF863" s="313"/>
      <c r="BG863" s="313"/>
      <c r="BH863" s="313"/>
      <c r="BI863" s="313"/>
      <c r="BJ863" s="313"/>
      <c r="BK863" s="313"/>
      <c r="BL863" s="313"/>
      <c r="BM863" s="313"/>
      <c r="BN863" s="313"/>
      <c r="BO863" s="313"/>
      <c r="BP863" s="313"/>
      <c r="BQ863" s="313"/>
      <c r="BR863" s="313"/>
      <c r="BS863" s="313"/>
      <c r="BT863" s="313"/>
      <c r="BU863" s="313"/>
      <c r="BV863" s="313"/>
      <c r="BW863" s="313"/>
      <c r="BX863" s="313"/>
      <c r="BY863" s="313"/>
      <c r="BZ863" s="313"/>
      <c r="CA863" s="313"/>
      <c r="CB863" s="313"/>
      <c r="CC863" s="313"/>
      <c r="CD863" s="313"/>
      <c r="CE863" s="313"/>
      <c r="CF863" s="313"/>
      <c r="CG863" s="313"/>
      <c r="CH863" s="313"/>
      <c r="CI863" s="313"/>
      <c r="CJ863" s="313"/>
      <c r="CK863" s="313"/>
      <c r="CL863" s="313"/>
      <c r="CM863" s="313"/>
      <c r="CN863" s="313"/>
      <c r="CO863" s="313"/>
      <c r="CP863" s="313"/>
      <c r="CQ863" s="313"/>
      <c r="CR863" s="313"/>
      <c r="CS863" s="313"/>
      <c r="CT863" s="313"/>
      <c r="CU863" s="313"/>
      <c r="CV863" s="313"/>
      <c r="CW863" s="313"/>
      <c r="CX863" s="313"/>
      <c r="CY863" s="313"/>
      <c r="CZ863" s="313"/>
      <c r="DA863" s="313"/>
      <c r="DB863" s="313"/>
      <c r="DC863" s="313"/>
      <c r="DD863" s="313"/>
      <c r="DE863" s="313"/>
      <c r="DF863" s="313"/>
      <c r="DG863" s="313"/>
      <c r="DH863" s="313"/>
      <c r="DI863" s="313"/>
      <c r="DJ863" s="313"/>
      <c r="DK863" s="313"/>
      <c r="DL863" s="313"/>
      <c r="DM863" s="313"/>
      <c r="DN863" s="313"/>
      <c r="DO863" s="313"/>
      <c r="DP863" s="313"/>
      <c r="DQ863" s="313"/>
      <c r="DR863" s="313"/>
      <c r="DS863" s="313"/>
      <c r="DT863" s="313"/>
      <c r="DU863" s="313"/>
      <c r="DV863" s="313"/>
      <c r="DW863" s="313"/>
      <c r="DX863" s="313"/>
      <c r="DY863" s="313"/>
      <c r="DZ863" s="313"/>
      <c r="EA863" s="313"/>
      <c r="EB863" s="313"/>
      <c r="EC863" s="313"/>
      <c r="ED863" s="313"/>
      <c r="EE863" s="313"/>
      <c r="EF863" s="313"/>
      <c r="EG863" s="313"/>
      <c r="EH863" s="313"/>
      <c r="EI863" s="313"/>
      <c r="EJ863" s="313"/>
      <c r="EK863" s="313"/>
      <c r="EL863" s="313"/>
      <c r="EM863" s="313"/>
      <c r="EN863" s="313"/>
      <c r="EO863" s="313"/>
      <c r="EP863" s="313"/>
      <c r="EQ863" s="313"/>
      <c r="ER863" s="313"/>
      <c r="ES863" s="313"/>
      <c r="ET863" s="313"/>
      <c r="EU863" s="313"/>
      <c r="EV863" s="313"/>
      <c r="EW863" s="313"/>
      <c r="EX863" s="313"/>
      <c r="EY863" s="313"/>
      <c r="EZ863" s="313"/>
      <c r="FA863" s="313"/>
      <c r="FB863" s="313"/>
      <c r="FC863" s="313"/>
      <c r="FD863" s="313"/>
      <c r="FE863" s="313"/>
      <c r="FF863" s="313"/>
      <c r="FG863" s="313"/>
      <c r="FH863" s="313"/>
      <c r="FI863" s="313"/>
      <c r="FJ863" s="313"/>
      <c r="FK863" s="313"/>
      <c r="FL863" s="313"/>
      <c r="FM863" s="313"/>
      <c r="FN863" s="313"/>
      <c r="FO863" s="313"/>
      <c r="FP863" s="313"/>
      <c r="FQ863" s="313"/>
      <c r="FR863" s="313"/>
      <c r="FS863" s="313"/>
      <c r="FT863" s="313"/>
      <c r="FU863" s="313"/>
      <c r="FV863" s="313"/>
      <c r="FW863" s="313"/>
      <c r="FX863" s="313"/>
      <c r="FY863" s="313"/>
      <c r="FZ863" s="313"/>
      <c r="GA863" s="313"/>
      <c r="GB863" s="313"/>
      <c r="GC863" s="313"/>
      <c r="GD863" s="313"/>
      <c r="GE863" s="313"/>
      <c r="GF863" s="313"/>
      <c r="GG863" s="313"/>
      <c r="GH863" s="313"/>
      <c r="GI863" s="313"/>
      <c r="GJ863" s="313"/>
      <c r="GK863" s="313"/>
      <c r="GL863" s="313"/>
      <c r="GM863" s="313"/>
      <c r="GN863" s="313"/>
      <c r="GO863" s="313"/>
      <c r="GP863" s="313"/>
      <c r="GQ863" s="313"/>
      <c r="GR863" s="313"/>
      <c r="GS863" s="313"/>
      <c r="GT863" s="313"/>
      <c r="GU863" s="313"/>
      <c r="GV863" s="313"/>
      <c r="GW863" s="313"/>
    </row>
    <row r="864" spans="1:205" s="18" customFormat="1" ht="45.75" customHeight="1">
      <c r="A864" s="313"/>
      <c r="B864" s="110" t="s">
        <v>20</v>
      </c>
      <c r="C864" s="199"/>
      <c r="D864" s="40">
        <v>64</v>
      </c>
      <c r="E864" s="40">
        <v>64</v>
      </c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200"/>
      <c r="Q864" s="200"/>
      <c r="R864" s="199"/>
      <c r="S864" s="199"/>
      <c r="T864" s="313"/>
      <c r="U864" s="313"/>
      <c r="V864" s="313"/>
      <c r="W864" s="313"/>
      <c r="X864" s="313"/>
      <c r="Y864" s="313"/>
      <c r="Z864" s="313"/>
      <c r="AA864" s="313"/>
      <c r="AB864" s="313"/>
      <c r="AC864" s="313"/>
      <c r="AD864" s="313"/>
      <c r="AE864" s="313"/>
      <c r="AF864" s="313"/>
      <c r="AG864" s="313"/>
      <c r="AH864" s="313"/>
      <c r="AI864" s="313"/>
      <c r="AJ864" s="313"/>
      <c r="AK864" s="313"/>
      <c r="AL864" s="313"/>
      <c r="AM864" s="313"/>
      <c r="AN864" s="313"/>
      <c r="AO864" s="313"/>
      <c r="AP864" s="313"/>
      <c r="AQ864" s="313"/>
      <c r="AR864" s="313"/>
      <c r="AS864" s="313"/>
      <c r="AT864" s="313"/>
      <c r="AU864" s="313"/>
      <c r="AV864" s="313"/>
      <c r="AW864" s="313"/>
      <c r="AX864" s="313"/>
      <c r="AY864" s="313"/>
      <c r="AZ864" s="313"/>
      <c r="BA864" s="313"/>
      <c r="BB864" s="313"/>
      <c r="BC864" s="313"/>
      <c r="BD864" s="313"/>
      <c r="BE864" s="313"/>
      <c r="BF864" s="313"/>
      <c r="BG864" s="313"/>
      <c r="BH864" s="313"/>
      <c r="BI864" s="313"/>
      <c r="BJ864" s="313"/>
      <c r="BK864" s="313"/>
      <c r="BL864" s="313"/>
      <c r="BM864" s="313"/>
      <c r="BN864" s="313"/>
      <c r="BO864" s="313"/>
      <c r="BP864" s="313"/>
      <c r="BQ864" s="313"/>
      <c r="BR864" s="313"/>
      <c r="BS864" s="313"/>
      <c r="BT864" s="313"/>
      <c r="BU864" s="313"/>
      <c r="BV864" s="313"/>
      <c r="BW864" s="313"/>
      <c r="BX864" s="313"/>
      <c r="BY864" s="313"/>
      <c r="BZ864" s="313"/>
      <c r="CA864" s="313"/>
      <c r="CB864" s="313"/>
      <c r="CC864" s="313"/>
      <c r="CD864" s="313"/>
      <c r="CE864" s="313"/>
      <c r="CF864" s="313"/>
      <c r="CG864" s="313"/>
      <c r="CH864" s="313"/>
      <c r="CI864" s="313"/>
      <c r="CJ864" s="313"/>
      <c r="CK864" s="313"/>
      <c r="CL864" s="313"/>
      <c r="CM864" s="313"/>
      <c r="CN864" s="313"/>
      <c r="CO864" s="313"/>
      <c r="CP864" s="313"/>
      <c r="CQ864" s="313"/>
      <c r="CR864" s="313"/>
      <c r="CS864" s="313"/>
      <c r="CT864" s="313"/>
      <c r="CU864" s="313"/>
      <c r="CV864" s="313"/>
      <c r="CW864" s="313"/>
      <c r="CX864" s="313"/>
      <c r="CY864" s="313"/>
      <c r="CZ864" s="313"/>
      <c r="DA864" s="313"/>
      <c r="DB864" s="313"/>
      <c r="DC864" s="313"/>
      <c r="DD864" s="313"/>
      <c r="DE864" s="313"/>
      <c r="DF864" s="313"/>
      <c r="DG864" s="313"/>
      <c r="DH864" s="313"/>
      <c r="DI864" s="313"/>
      <c r="DJ864" s="313"/>
      <c r="DK864" s="313"/>
      <c r="DL864" s="313"/>
      <c r="DM864" s="313"/>
      <c r="DN864" s="313"/>
      <c r="DO864" s="313"/>
      <c r="DP864" s="313"/>
      <c r="DQ864" s="313"/>
      <c r="DR864" s="313"/>
      <c r="DS864" s="313"/>
      <c r="DT864" s="313"/>
      <c r="DU864" s="313"/>
      <c r="DV864" s="313"/>
      <c r="DW864" s="313"/>
      <c r="DX864" s="313"/>
      <c r="DY864" s="313"/>
      <c r="DZ864" s="313"/>
      <c r="EA864" s="313"/>
      <c r="EB864" s="313"/>
      <c r="EC864" s="313"/>
      <c r="ED864" s="313"/>
      <c r="EE864" s="313"/>
      <c r="EF864" s="313"/>
      <c r="EG864" s="313"/>
      <c r="EH864" s="313"/>
      <c r="EI864" s="313"/>
      <c r="EJ864" s="313"/>
      <c r="EK864" s="313"/>
      <c r="EL864" s="313"/>
      <c r="EM864" s="313"/>
      <c r="EN864" s="313"/>
      <c r="EO864" s="313"/>
      <c r="EP864" s="313"/>
      <c r="EQ864" s="313"/>
      <c r="ER864" s="313"/>
      <c r="ES864" s="313"/>
      <c r="ET864" s="313"/>
      <c r="EU864" s="313"/>
      <c r="EV864" s="313"/>
      <c r="EW864" s="313"/>
      <c r="EX864" s="313"/>
      <c r="EY864" s="313"/>
      <c r="EZ864" s="313"/>
      <c r="FA864" s="313"/>
      <c r="FB864" s="313"/>
      <c r="FC864" s="313"/>
      <c r="FD864" s="313"/>
      <c r="FE864" s="313"/>
      <c r="FF864" s="313"/>
      <c r="FG864" s="313"/>
      <c r="FH864" s="313"/>
      <c r="FI864" s="313"/>
      <c r="FJ864" s="313"/>
      <c r="FK864" s="313"/>
      <c r="FL864" s="313"/>
      <c r="FM864" s="313"/>
      <c r="FN864" s="313"/>
      <c r="FO864" s="313"/>
      <c r="FP864" s="313"/>
      <c r="FQ864" s="313"/>
      <c r="FR864" s="313"/>
      <c r="FS864" s="313"/>
      <c r="FT864" s="313"/>
      <c r="FU864" s="313"/>
      <c r="FV864" s="313"/>
      <c r="FW864" s="313"/>
      <c r="FX864" s="313"/>
      <c r="FY864" s="313"/>
      <c r="FZ864" s="313"/>
      <c r="GA864" s="313"/>
      <c r="GB864" s="313"/>
      <c r="GC864" s="313"/>
      <c r="GD864" s="313"/>
      <c r="GE864" s="313"/>
      <c r="GF864" s="313"/>
      <c r="GG864" s="313"/>
      <c r="GH864" s="313"/>
      <c r="GI864" s="313"/>
      <c r="GJ864" s="313"/>
      <c r="GK864" s="313"/>
      <c r="GL864" s="313"/>
      <c r="GM864" s="313"/>
      <c r="GN864" s="313"/>
      <c r="GO864" s="313"/>
      <c r="GP864" s="313"/>
      <c r="GQ864" s="313"/>
      <c r="GR864" s="313"/>
      <c r="GS864" s="313"/>
      <c r="GT864" s="313"/>
      <c r="GU864" s="313"/>
      <c r="GV864" s="313"/>
      <c r="GW864" s="313"/>
    </row>
    <row r="865" spans="1:205" s="18" customFormat="1" ht="26.25" customHeight="1">
      <c r="A865" s="313"/>
      <c r="B865" s="110" t="s">
        <v>34</v>
      </c>
      <c r="C865" s="199"/>
      <c r="D865" s="40">
        <v>81.6</v>
      </c>
      <c r="E865" s="40">
        <v>63.5</v>
      </c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200"/>
      <c r="Q865" s="200"/>
      <c r="R865" s="199"/>
      <c r="S865" s="199"/>
      <c r="T865" s="313"/>
      <c r="U865" s="313"/>
      <c r="V865" s="313"/>
      <c r="W865" s="313"/>
      <c r="X865" s="313"/>
      <c r="Y865" s="313"/>
      <c r="Z865" s="313"/>
      <c r="AA865" s="313"/>
      <c r="AB865" s="313"/>
      <c r="AC865" s="313"/>
      <c r="AD865" s="313"/>
      <c r="AE865" s="313"/>
      <c r="AF865" s="313"/>
      <c r="AG865" s="313"/>
      <c r="AH865" s="313"/>
      <c r="AI865" s="313"/>
      <c r="AJ865" s="313"/>
      <c r="AK865" s="313"/>
      <c r="AL865" s="313"/>
      <c r="AM865" s="313"/>
      <c r="AN865" s="313"/>
      <c r="AO865" s="313"/>
      <c r="AP865" s="313"/>
      <c r="AQ865" s="313"/>
      <c r="AR865" s="313"/>
      <c r="AS865" s="313"/>
      <c r="AT865" s="313"/>
      <c r="AU865" s="313"/>
      <c r="AV865" s="313"/>
      <c r="AW865" s="313"/>
      <c r="AX865" s="313"/>
      <c r="AY865" s="313"/>
      <c r="AZ865" s="313"/>
      <c r="BA865" s="313"/>
      <c r="BB865" s="313"/>
      <c r="BC865" s="313"/>
      <c r="BD865" s="313"/>
      <c r="BE865" s="313"/>
      <c r="BF865" s="313"/>
      <c r="BG865" s="313"/>
      <c r="BH865" s="313"/>
      <c r="BI865" s="313"/>
      <c r="BJ865" s="313"/>
      <c r="BK865" s="313"/>
      <c r="BL865" s="313"/>
      <c r="BM865" s="313"/>
      <c r="BN865" s="313"/>
      <c r="BO865" s="313"/>
      <c r="BP865" s="313"/>
      <c r="BQ865" s="313"/>
      <c r="BR865" s="313"/>
      <c r="BS865" s="313"/>
      <c r="BT865" s="313"/>
      <c r="BU865" s="313"/>
      <c r="BV865" s="313"/>
      <c r="BW865" s="313"/>
      <c r="BX865" s="313"/>
      <c r="BY865" s="313"/>
      <c r="BZ865" s="313"/>
      <c r="CA865" s="313"/>
      <c r="CB865" s="313"/>
      <c r="CC865" s="313"/>
      <c r="CD865" s="313"/>
      <c r="CE865" s="313"/>
      <c r="CF865" s="313"/>
      <c r="CG865" s="313"/>
      <c r="CH865" s="313"/>
      <c r="CI865" s="313"/>
      <c r="CJ865" s="313"/>
      <c r="CK865" s="313"/>
      <c r="CL865" s="313"/>
      <c r="CM865" s="313"/>
      <c r="CN865" s="313"/>
      <c r="CO865" s="313"/>
      <c r="CP865" s="313"/>
      <c r="CQ865" s="313"/>
      <c r="CR865" s="313"/>
      <c r="CS865" s="313"/>
      <c r="CT865" s="313"/>
      <c r="CU865" s="313"/>
      <c r="CV865" s="313"/>
      <c r="CW865" s="313"/>
      <c r="CX865" s="313"/>
      <c r="CY865" s="313"/>
      <c r="CZ865" s="313"/>
      <c r="DA865" s="313"/>
      <c r="DB865" s="313"/>
      <c r="DC865" s="313"/>
      <c r="DD865" s="313"/>
      <c r="DE865" s="313"/>
      <c r="DF865" s="313"/>
      <c r="DG865" s="313"/>
      <c r="DH865" s="313"/>
      <c r="DI865" s="313"/>
      <c r="DJ865" s="313"/>
      <c r="DK865" s="313"/>
      <c r="DL865" s="313"/>
      <c r="DM865" s="313"/>
      <c r="DN865" s="313"/>
      <c r="DO865" s="313"/>
      <c r="DP865" s="313"/>
      <c r="DQ865" s="313"/>
      <c r="DR865" s="313"/>
      <c r="DS865" s="313"/>
      <c r="DT865" s="313"/>
      <c r="DU865" s="313"/>
      <c r="DV865" s="313"/>
      <c r="DW865" s="313"/>
      <c r="DX865" s="313"/>
      <c r="DY865" s="313"/>
      <c r="DZ865" s="313"/>
      <c r="EA865" s="313"/>
      <c r="EB865" s="313"/>
      <c r="EC865" s="313"/>
      <c r="ED865" s="313"/>
      <c r="EE865" s="313"/>
      <c r="EF865" s="313"/>
      <c r="EG865" s="313"/>
      <c r="EH865" s="313"/>
      <c r="EI865" s="313"/>
      <c r="EJ865" s="313"/>
      <c r="EK865" s="313"/>
      <c r="EL865" s="313"/>
      <c r="EM865" s="313"/>
      <c r="EN865" s="313"/>
      <c r="EO865" s="313"/>
      <c r="EP865" s="313"/>
      <c r="EQ865" s="313"/>
      <c r="ER865" s="313"/>
      <c r="ES865" s="313"/>
      <c r="ET865" s="313"/>
      <c r="EU865" s="313"/>
      <c r="EV865" s="313"/>
      <c r="EW865" s="313"/>
      <c r="EX865" s="313"/>
      <c r="EY865" s="313"/>
      <c r="EZ865" s="313"/>
      <c r="FA865" s="313"/>
      <c r="FB865" s="313"/>
      <c r="FC865" s="313"/>
      <c r="FD865" s="313"/>
      <c r="FE865" s="313"/>
      <c r="FF865" s="313"/>
      <c r="FG865" s="313"/>
      <c r="FH865" s="313"/>
      <c r="FI865" s="313"/>
      <c r="FJ865" s="313"/>
      <c r="FK865" s="313"/>
      <c r="FL865" s="313"/>
      <c r="FM865" s="313"/>
      <c r="FN865" s="313"/>
      <c r="FO865" s="313"/>
      <c r="FP865" s="313"/>
      <c r="FQ865" s="313"/>
      <c r="FR865" s="313"/>
      <c r="FS865" s="313"/>
      <c r="FT865" s="313"/>
      <c r="FU865" s="313"/>
      <c r="FV865" s="313"/>
      <c r="FW865" s="313"/>
      <c r="FX865" s="313"/>
      <c r="FY865" s="313"/>
      <c r="FZ865" s="313"/>
      <c r="GA865" s="313"/>
      <c r="GB865" s="313"/>
      <c r="GC865" s="313"/>
      <c r="GD865" s="313"/>
      <c r="GE865" s="313"/>
      <c r="GF865" s="313"/>
      <c r="GG865" s="313"/>
      <c r="GH865" s="313"/>
      <c r="GI865" s="313"/>
      <c r="GJ865" s="313"/>
      <c r="GK865" s="313"/>
      <c r="GL865" s="313"/>
      <c r="GM865" s="313"/>
      <c r="GN865" s="313"/>
      <c r="GO865" s="313"/>
      <c r="GP865" s="313"/>
      <c r="GQ865" s="313"/>
      <c r="GR865" s="313"/>
      <c r="GS865" s="313"/>
      <c r="GT865" s="313"/>
      <c r="GU865" s="313"/>
      <c r="GV865" s="313"/>
      <c r="GW865" s="313"/>
    </row>
    <row r="866" spans="1:205" s="18" customFormat="1" ht="36.75" customHeight="1">
      <c r="A866" s="313"/>
      <c r="B866" s="110" t="s">
        <v>163</v>
      </c>
      <c r="C866" s="199"/>
      <c r="D866" s="40">
        <v>64</v>
      </c>
      <c r="E866" s="40">
        <v>64</v>
      </c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200"/>
      <c r="Q866" s="200"/>
      <c r="R866" s="199"/>
      <c r="S866" s="199"/>
      <c r="T866" s="313"/>
      <c r="U866" s="313"/>
      <c r="V866" s="313"/>
      <c r="W866" s="313"/>
      <c r="X866" s="313"/>
      <c r="Y866" s="313"/>
      <c r="Z866" s="313"/>
      <c r="AA866" s="313"/>
      <c r="AB866" s="313"/>
      <c r="AC866" s="313"/>
      <c r="AD866" s="313"/>
      <c r="AE866" s="313"/>
      <c r="AF866" s="313"/>
      <c r="AG866" s="313"/>
      <c r="AH866" s="313"/>
      <c r="AI866" s="313"/>
      <c r="AJ866" s="313"/>
      <c r="AK866" s="313"/>
      <c r="AL866" s="313"/>
      <c r="AM866" s="313"/>
      <c r="AN866" s="313"/>
      <c r="AO866" s="313"/>
      <c r="AP866" s="313"/>
      <c r="AQ866" s="313"/>
      <c r="AR866" s="313"/>
      <c r="AS866" s="313"/>
      <c r="AT866" s="313"/>
      <c r="AU866" s="313"/>
      <c r="AV866" s="313"/>
      <c r="AW866" s="313"/>
      <c r="AX866" s="313"/>
      <c r="AY866" s="313"/>
      <c r="AZ866" s="313"/>
      <c r="BA866" s="313"/>
      <c r="BB866" s="313"/>
      <c r="BC866" s="313"/>
      <c r="BD866" s="313"/>
      <c r="BE866" s="313"/>
      <c r="BF866" s="313"/>
      <c r="BG866" s="313"/>
      <c r="BH866" s="313"/>
      <c r="BI866" s="313"/>
      <c r="BJ866" s="313"/>
      <c r="BK866" s="313"/>
      <c r="BL866" s="313"/>
      <c r="BM866" s="313"/>
      <c r="BN866" s="313"/>
      <c r="BO866" s="313"/>
      <c r="BP866" s="313"/>
      <c r="BQ866" s="313"/>
      <c r="BR866" s="313"/>
      <c r="BS866" s="313"/>
      <c r="BT866" s="313"/>
      <c r="BU866" s="313"/>
      <c r="BV866" s="313"/>
      <c r="BW866" s="313"/>
      <c r="BX866" s="313"/>
      <c r="BY866" s="313"/>
      <c r="BZ866" s="313"/>
      <c r="CA866" s="313"/>
      <c r="CB866" s="313"/>
      <c r="CC866" s="313"/>
      <c r="CD866" s="313"/>
      <c r="CE866" s="313"/>
      <c r="CF866" s="313"/>
      <c r="CG866" s="313"/>
      <c r="CH866" s="313"/>
      <c r="CI866" s="313"/>
      <c r="CJ866" s="313"/>
      <c r="CK866" s="313"/>
      <c r="CL866" s="313"/>
      <c r="CM866" s="313"/>
      <c r="CN866" s="313"/>
      <c r="CO866" s="313"/>
      <c r="CP866" s="313"/>
      <c r="CQ866" s="313"/>
      <c r="CR866" s="313"/>
      <c r="CS866" s="313"/>
      <c r="CT866" s="313"/>
      <c r="CU866" s="313"/>
      <c r="CV866" s="313"/>
      <c r="CW866" s="313"/>
      <c r="CX866" s="313"/>
      <c r="CY866" s="313"/>
      <c r="CZ866" s="313"/>
      <c r="DA866" s="313"/>
      <c r="DB866" s="313"/>
      <c r="DC866" s="313"/>
      <c r="DD866" s="313"/>
      <c r="DE866" s="313"/>
      <c r="DF866" s="313"/>
      <c r="DG866" s="313"/>
      <c r="DH866" s="313"/>
      <c r="DI866" s="313"/>
      <c r="DJ866" s="313"/>
      <c r="DK866" s="313"/>
      <c r="DL866" s="313"/>
      <c r="DM866" s="313"/>
      <c r="DN866" s="313"/>
      <c r="DO866" s="313"/>
      <c r="DP866" s="313"/>
      <c r="DQ866" s="313"/>
      <c r="DR866" s="313"/>
      <c r="DS866" s="313"/>
      <c r="DT866" s="313"/>
      <c r="DU866" s="313"/>
      <c r="DV866" s="313"/>
      <c r="DW866" s="313"/>
      <c r="DX866" s="313"/>
      <c r="DY866" s="313"/>
      <c r="DZ866" s="313"/>
      <c r="EA866" s="313"/>
      <c r="EB866" s="313"/>
      <c r="EC866" s="313"/>
      <c r="ED866" s="313"/>
      <c r="EE866" s="313"/>
      <c r="EF866" s="313"/>
      <c r="EG866" s="313"/>
      <c r="EH866" s="313"/>
      <c r="EI866" s="313"/>
      <c r="EJ866" s="313"/>
      <c r="EK866" s="313"/>
      <c r="EL866" s="313"/>
      <c r="EM866" s="313"/>
      <c r="EN866" s="313"/>
      <c r="EO866" s="313"/>
      <c r="EP866" s="313"/>
      <c r="EQ866" s="313"/>
      <c r="ER866" s="313"/>
      <c r="ES866" s="313"/>
      <c r="ET866" s="313"/>
      <c r="EU866" s="313"/>
      <c r="EV866" s="313"/>
      <c r="EW866" s="313"/>
      <c r="EX866" s="313"/>
      <c r="EY866" s="313"/>
      <c r="EZ866" s="313"/>
      <c r="FA866" s="313"/>
      <c r="FB866" s="313"/>
      <c r="FC866" s="313"/>
      <c r="FD866" s="313"/>
      <c r="FE866" s="313"/>
      <c r="FF866" s="313"/>
      <c r="FG866" s="313"/>
      <c r="FH866" s="313"/>
      <c r="FI866" s="313"/>
      <c r="FJ866" s="313"/>
      <c r="FK866" s="313"/>
      <c r="FL866" s="313"/>
      <c r="FM866" s="313"/>
      <c r="FN866" s="313"/>
      <c r="FO866" s="313"/>
      <c r="FP866" s="313"/>
      <c r="FQ866" s="313"/>
      <c r="FR866" s="313"/>
      <c r="FS866" s="313"/>
      <c r="FT866" s="313"/>
      <c r="FU866" s="313"/>
      <c r="FV866" s="313"/>
      <c r="FW866" s="313"/>
      <c r="FX866" s="313"/>
      <c r="FY866" s="313"/>
      <c r="FZ866" s="313"/>
      <c r="GA866" s="313"/>
      <c r="GB866" s="313"/>
      <c r="GC866" s="313"/>
      <c r="GD866" s="313"/>
      <c r="GE866" s="313"/>
      <c r="GF866" s="313"/>
      <c r="GG866" s="313"/>
      <c r="GH866" s="313"/>
      <c r="GI866" s="313"/>
      <c r="GJ866" s="313"/>
      <c r="GK866" s="313"/>
      <c r="GL866" s="313"/>
      <c r="GM866" s="313"/>
      <c r="GN866" s="313"/>
      <c r="GO866" s="313"/>
      <c r="GP866" s="313"/>
      <c r="GQ866" s="313"/>
      <c r="GR866" s="313"/>
      <c r="GS866" s="313"/>
      <c r="GT866" s="313"/>
      <c r="GU866" s="313"/>
      <c r="GV866" s="313"/>
      <c r="GW866" s="313"/>
    </row>
    <row r="867" spans="1:205" s="18" customFormat="1" ht="39.75" customHeight="1">
      <c r="A867" s="313"/>
      <c r="B867" s="110" t="s">
        <v>164</v>
      </c>
      <c r="C867" s="199"/>
      <c r="D867" s="40">
        <v>64</v>
      </c>
      <c r="E867" s="40">
        <v>64</v>
      </c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200"/>
      <c r="Q867" s="200"/>
      <c r="R867" s="199"/>
      <c r="S867" s="199"/>
      <c r="T867" s="313"/>
      <c r="U867" s="313"/>
      <c r="V867" s="313"/>
      <c r="W867" s="313"/>
      <c r="X867" s="313"/>
      <c r="Y867" s="313"/>
      <c r="Z867" s="313"/>
      <c r="AA867" s="313"/>
      <c r="AB867" s="313"/>
      <c r="AC867" s="313"/>
      <c r="AD867" s="313"/>
      <c r="AE867" s="313"/>
      <c r="AF867" s="313"/>
      <c r="AG867" s="313"/>
      <c r="AH867" s="313"/>
      <c r="AI867" s="313"/>
      <c r="AJ867" s="313"/>
      <c r="AK867" s="313"/>
      <c r="AL867" s="313"/>
      <c r="AM867" s="313"/>
      <c r="AN867" s="313"/>
      <c r="AO867" s="313"/>
      <c r="AP867" s="313"/>
      <c r="AQ867" s="313"/>
      <c r="AR867" s="313"/>
      <c r="AS867" s="313"/>
      <c r="AT867" s="313"/>
      <c r="AU867" s="313"/>
      <c r="AV867" s="313"/>
      <c r="AW867" s="313"/>
      <c r="AX867" s="313"/>
      <c r="AY867" s="313"/>
      <c r="AZ867" s="313"/>
      <c r="BA867" s="313"/>
      <c r="BB867" s="313"/>
      <c r="BC867" s="313"/>
      <c r="BD867" s="313"/>
      <c r="BE867" s="313"/>
      <c r="BF867" s="313"/>
      <c r="BG867" s="313"/>
      <c r="BH867" s="313"/>
      <c r="BI867" s="313"/>
      <c r="BJ867" s="313"/>
      <c r="BK867" s="313"/>
      <c r="BL867" s="313"/>
      <c r="BM867" s="313"/>
      <c r="BN867" s="313"/>
      <c r="BO867" s="313"/>
      <c r="BP867" s="313"/>
      <c r="BQ867" s="313"/>
      <c r="BR867" s="313"/>
      <c r="BS867" s="313"/>
      <c r="BT867" s="313"/>
      <c r="BU867" s="313"/>
      <c r="BV867" s="313"/>
      <c r="BW867" s="313"/>
      <c r="BX867" s="313"/>
      <c r="BY867" s="313"/>
      <c r="BZ867" s="313"/>
      <c r="CA867" s="313"/>
      <c r="CB867" s="313"/>
      <c r="CC867" s="313"/>
      <c r="CD867" s="313"/>
      <c r="CE867" s="313"/>
      <c r="CF867" s="313"/>
      <c r="CG867" s="313"/>
      <c r="CH867" s="313"/>
      <c r="CI867" s="313"/>
      <c r="CJ867" s="313"/>
      <c r="CK867" s="313"/>
      <c r="CL867" s="313"/>
      <c r="CM867" s="313"/>
      <c r="CN867" s="313"/>
      <c r="CO867" s="313"/>
      <c r="CP867" s="313"/>
      <c r="CQ867" s="313"/>
      <c r="CR867" s="313"/>
      <c r="CS867" s="313"/>
      <c r="CT867" s="313"/>
      <c r="CU867" s="313"/>
      <c r="CV867" s="313"/>
      <c r="CW867" s="313"/>
      <c r="CX867" s="313"/>
      <c r="CY867" s="313"/>
      <c r="CZ867" s="313"/>
      <c r="DA867" s="313"/>
      <c r="DB867" s="313"/>
      <c r="DC867" s="313"/>
      <c r="DD867" s="313"/>
      <c r="DE867" s="313"/>
      <c r="DF867" s="313"/>
      <c r="DG867" s="313"/>
      <c r="DH867" s="313"/>
      <c r="DI867" s="313"/>
      <c r="DJ867" s="313"/>
      <c r="DK867" s="313"/>
      <c r="DL867" s="313"/>
      <c r="DM867" s="313"/>
      <c r="DN867" s="313"/>
      <c r="DO867" s="313"/>
      <c r="DP867" s="313"/>
      <c r="DQ867" s="313"/>
      <c r="DR867" s="313"/>
      <c r="DS867" s="313"/>
      <c r="DT867" s="313"/>
      <c r="DU867" s="313"/>
      <c r="DV867" s="313"/>
      <c r="DW867" s="313"/>
      <c r="DX867" s="313"/>
      <c r="DY867" s="313"/>
      <c r="DZ867" s="313"/>
      <c r="EA867" s="313"/>
      <c r="EB867" s="313"/>
      <c r="EC867" s="313"/>
      <c r="ED867" s="313"/>
      <c r="EE867" s="313"/>
      <c r="EF867" s="313"/>
      <c r="EG867" s="313"/>
      <c r="EH867" s="313"/>
      <c r="EI867" s="313"/>
      <c r="EJ867" s="313"/>
      <c r="EK867" s="313"/>
      <c r="EL867" s="313"/>
      <c r="EM867" s="313"/>
      <c r="EN867" s="313"/>
      <c r="EO867" s="313"/>
      <c r="EP867" s="313"/>
      <c r="EQ867" s="313"/>
      <c r="ER867" s="313"/>
      <c r="ES867" s="313"/>
      <c r="ET867" s="313"/>
      <c r="EU867" s="313"/>
      <c r="EV867" s="313"/>
      <c r="EW867" s="313"/>
      <c r="EX867" s="313"/>
      <c r="EY867" s="313"/>
      <c r="EZ867" s="313"/>
      <c r="FA867" s="313"/>
      <c r="FB867" s="313"/>
      <c r="FC867" s="313"/>
      <c r="FD867" s="313"/>
      <c r="FE867" s="313"/>
      <c r="FF867" s="313"/>
      <c r="FG867" s="313"/>
      <c r="FH867" s="313"/>
      <c r="FI867" s="313"/>
      <c r="FJ867" s="313"/>
      <c r="FK867" s="313"/>
      <c r="FL867" s="313"/>
      <c r="FM867" s="313"/>
      <c r="FN867" s="313"/>
      <c r="FO867" s="313"/>
      <c r="FP867" s="313"/>
      <c r="FQ867" s="313"/>
      <c r="FR867" s="313"/>
      <c r="FS867" s="313"/>
      <c r="FT867" s="313"/>
      <c r="FU867" s="313"/>
      <c r="FV867" s="313"/>
      <c r="FW867" s="313"/>
      <c r="FX867" s="313"/>
      <c r="FY867" s="313"/>
      <c r="FZ867" s="313"/>
      <c r="GA867" s="313"/>
      <c r="GB867" s="313"/>
      <c r="GC867" s="313"/>
      <c r="GD867" s="313"/>
      <c r="GE867" s="313"/>
      <c r="GF867" s="313"/>
      <c r="GG867" s="313"/>
      <c r="GH867" s="313"/>
      <c r="GI867" s="313"/>
      <c r="GJ867" s="313"/>
      <c r="GK867" s="313"/>
      <c r="GL867" s="313"/>
      <c r="GM867" s="313"/>
      <c r="GN867" s="313"/>
      <c r="GO867" s="313"/>
      <c r="GP867" s="313"/>
      <c r="GQ867" s="313"/>
      <c r="GR867" s="313"/>
      <c r="GS867" s="313"/>
      <c r="GT867" s="313"/>
      <c r="GU867" s="313"/>
      <c r="GV867" s="313"/>
      <c r="GW867" s="313"/>
    </row>
    <row r="868" spans="1:205" s="18" customFormat="1" ht="26.25" customHeight="1">
      <c r="A868" s="313"/>
      <c r="B868" s="89" t="s">
        <v>63</v>
      </c>
      <c r="C868" s="199"/>
      <c r="D868" s="40">
        <v>20</v>
      </c>
      <c r="E868" s="40">
        <v>20</v>
      </c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200"/>
      <c r="Q868" s="200"/>
      <c r="R868" s="199"/>
      <c r="S868" s="199"/>
      <c r="T868" s="313"/>
      <c r="U868" s="313"/>
      <c r="V868" s="313"/>
      <c r="W868" s="313"/>
      <c r="X868" s="313"/>
      <c r="Y868" s="313"/>
      <c r="Z868" s="313"/>
      <c r="AA868" s="313"/>
      <c r="AB868" s="313"/>
      <c r="AC868" s="313"/>
      <c r="AD868" s="313"/>
      <c r="AE868" s="313"/>
      <c r="AF868" s="313"/>
      <c r="AG868" s="313"/>
      <c r="AH868" s="313"/>
      <c r="AI868" s="313"/>
      <c r="AJ868" s="313"/>
      <c r="AK868" s="313"/>
      <c r="AL868" s="313"/>
      <c r="AM868" s="313"/>
      <c r="AN868" s="313"/>
      <c r="AO868" s="313"/>
      <c r="AP868" s="313"/>
      <c r="AQ868" s="313"/>
      <c r="AR868" s="313"/>
      <c r="AS868" s="313"/>
      <c r="AT868" s="313"/>
      <c r="AU868" s="313"/>
      <c r="AV868" s="313"/>
      <c r="AW868" s="313"/>
      <c r="AX868" s="313"/>
      <c r="AY868" s="313"/>
      <c r="AZ868" s="313"/>
      <c r="BA868" s="313"/>
      <c r="BB868" s="313"/>
      <c r="BC868" s="313"/>
      <c r="BD868" s="313"/>
      <c r="BE868" s="313"/>
      <c r="BF868" s="313"/>
      <c r="BG868" s="313"/>
      <c r="BH868" s="313"/>
      <c r="BI868" s="313"/>
      <c r="BJ868" s="313"/>
      <c r="BK868" s="313"/>
      <c r="BL868" s="313"/>
      <c r="BM868" s="313"/>
      <c r="BN868" s="313"/>
      <c r="BO868" s="313"/>
      <c r="BP868" s="313"/>
      <c r="BQ868" s="313"/>
      <c r="BR868" s="313"/>
      <c r="BS868" s="313"/>
      <c r="BT868" s="313"/>
      <c r="BU868" s="313"/>
      <c r="BV868" s="313"/>
      <c r="BW868" s="313"/>
      <c r="BX868" s="313"/>
      <c r="BY868" s="313"/>
      <c r="BZ868" s="313"/>
      <c r="CA868" s="313"/>
      <c r="CB868" s="313"/>
      <c r="CC868" s="313"/>
      <c r="CD868" s="313"/>
      <c r="CE868" s="313"/>
      <c r="CF868" s="313"/>
      <c r="CG868" s="313"/>
      <c r="CH868" s="313"/>
      <c r="CI868" s="313"/>
      <c r="CJ868" s="313"/>
      <c r="CK868" s="313"/>
      <c r="CL868" s="313"/>
      <c r="CM868" s="313"/>
      <c r="CN868" s="313"/>
      <c r="CO868" s="313"/>
      <c r="CP868" s="313"/>
      <c r="CQ868" s="313"/>
      <c r="CR868" s="313"/>
      <c r="CS868" s="313"/>
      <c r="CT868" s="313"/>
      <c r="CU868" s="313"/>
      <c r="CV868" s="313"/>
      <c r="CW868" s="313"/>
      <c r="CX868" s="313"/>
      <c r="CY868" s="313"/>
      <c r="CZ868" s="313"/>
      <c r="DA868" s="313"/>
      <c r="DB868" s="313"/>
      <c r="DC868" s="313"/>
      <c r="DD868" s="313"/>
      <c r="DE868" s="313"/>
      <c r="DF868" s="313"/>
      <c r="DG868" s="313"/>
      <c r="DH868" s="313"/>
      <c r="DI868" s="313"/>
      <c r="DJ868" s="313"/>
      <c r="DK868" s="313"/>
      <c r="DL868" s="313"/>
      <c r="DM868" s="313"/>
      <c r="DN868" s="313"/>
      <c r="DO868" s="313"/>
      <c r="DP868" s="313"/>
      <c r="DQ868" s="313"/>
      <c r="DR868" s="313"/>
      <c r="DS868" s="313"/>
      <c r="DT868" s="313"/>
      <c r="DU868" s="313"/>
      <c r="DV868" s="313"/>
      <c r="DW868" s="313"/>
      <c r="DX868" s="313"/>
      <c r="DY868" s="313"/>
      <c r="DZ868" s="313"/>
      <c r="EA868" s="313"/>
      <c r="EB868" s="313"/>
      <c r="EC868" s="313"/>
      <c r="ED868" s="313"/>
      <c r="EE868" s="313"/>
      <c r="EF868" s="313"/>
      <c r="EG868" s="313"/>
      <c r="EH868" s="313"/>
      <c r="EI868" s="313"/>
      <c r="EJ868" s="313"/>
      <c r="EK868" s="313"/>
      <c r="EL868" s="313"/>
      <c r="EM868" s="313"/>
      <c r="EN868" s="313"/>
      <c r="EO868" s="313"/>
      <c r="EP868" s="313"/>
      <c r="EQ868" s="313"/>
      <c r="ER868" s="313"/>
      <c r="ES868" s="313"/>
      <c r="ET868" s="313"/>
      <c r="EU868" s="313"/>
      <c r="EV868" s="313"/>
      <c r="EW868" s="313"/>
      <c r="EX868" s="313"/>
      <c r="EY868" s="313"/>
      <c r="EZ868" s="313"/>
      <c r="FA868" s="313"/>
      <c r="FB868" s="313"/>
      <c r="FC868" s="313"/>
      <c r="FD868" s="313"/>
      <c r="FE868" s="313"/>
      <c r="FF868" s="313"/>
      <c r="FG868" s="313"/>
      <c r="FH868" s="313"/>
      <c r="FI868" s="313"/>
      <c r="FJ868" s="313"/>
      <c r="FK868" s="313"/>
      <c r="FL868" s="313"/>
      <c r="FM868" s="313"/>
      <c r="FN868" s="313"/>
      <c r="FO868" s="313"/>
      <c r="FP868" s="313"/>
      <c r="FQ868" s="313"/>
      <c r="FR868" s="313"/>
      <c r="FS868" s="313"/>
      <c r="FT868" s="313"/>
      <c r="FU868" s="313"/>
      <c r="FV868" s="313"/>
      <c r="FW868" s="313"/>
      <c r="FX868" s="313"/>
      <c r="FY868" s="313"/>
      <c r="FZ868" s="313"/>
      <c r="GA868" s="313"/>
      <c r="GB868" s="313"/>
      <c r="GC868" s="313"/>
      <c r="GD868" s="313"/>
      <c r="GE868" s="313"/>
      <c r="GF868" s="313"/>
      <c r="GG868" s="313"/>
      <c r="GH868" s="313"/>
      <c r="GI868" s="313"/>
      <c r="GJ868" s="313"/>
      <c r="GK868" s="313"/>
      <c r="GL868" s="313"/>
      <c r="GM868" s="313"/>
      <c r="GN868" s="313"/>
      <c r="GO868" s="313"/>
      <c r="GP868" s="313"/>
      <c r="GQ868" s="313"/>
      <c r="GR868" s="313"/>
      <c r="GS868" s="313"/>
      <c r="GT868" s="313"/>
      <c r="GU868" s="313"/>
      <c r="GV868" s="313"/>
      <c r="GW868" s="313"/>
    </row>
    <row r="869" spans="1:205" s="18" customFormat="1" ht="21.75" customHeight="1">
      <c r="A869" s="313"/>
      <c r="B869" s="89" t="s">
        <v>112</v>
      </c>
      <c r="C869" s="199"/>
      <c r="D869" s="40">
        <v>8</v>
      </c>
      <c r="E869" s="40">
        <v>8</v>
      </c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200"/>
      <c r="Q869" s="200"/>
      <c r="R869" s="199"/>
      <c r="S869" s="199"/>
      <c r="T869" s="313"/>
      <c r="U869" s="313"/>
      <c r="V869" s="313"/>
      <c r="W869" s="313"/>
      <c r="X869" s="313"/>
      <c r="Y869" s="313"/>
      <c r="Z869" s="313"/>
      <c r="AA869" s="313"/>
      <c r="AB869" s="313"/>
      <c r="AC869" s="313"/>
      <c r="AD869" s="313"/>
      <c r="AE869" s="313"/>
      <c r="AF869" s="313"/>
      <c r="AG869" s="313"/>
      <c r="AH869" s="313"/>
      <c r="AI869" s="313"/>
      <c r="AJ869" s="313"/>
      <c r="AK869" s="313"/>
      <c r="AL869" s="313"/>
      <c r="AM869" s="313"/>
      <c r="AN869" s="313"/>
      <c r="AO869" s="313"/>
      <c r="AP869" s="313"/>
      <c r="AQ869" s="313"/>
      <c r="AR869" s="313"/>
      <c r="AS869" s="313"/>
      <c r="AT869" s="313"/>
      <c r="AU869" s="313"/>
      <c r="AV869" s="313"/>
      <c r="AW869" s="313"/>
      <c r="AX869" s="313"/>
      <c r="AY869" s="313"/>
      <c r="AZ869" s="313"/>
      <c r="BA869" s="313"/>
      <c r="BB869" s="313"/>
      <c r="BC869" s="313"/>
      <c r="BD869" s="313"/>
      <c r="BE869" s="313"/>
      <c r="BF869" s="313"/>
      <c r="BG869" s="313"/>
      <c r="BH869" s="313"/>
      <c r="BI869" s="313"/>
      <c r="BJ869" s="313"/>
      <c r="BK869" s="313"/>
      <c r="BL869" s="313"/>
      <c r="BM869" s="313"/>
      <c r="BN869" s="313"/>
      <c r="BO869" s="313"/>
      <c r="BP869" s="313"/>
      <c r="BQ869" s="313"/>
      <c r="BR869" s="313"/>
      <c r="BS869" s="313"/>
      <c r="BT869" s="313"/>
      <c r="BU869" s="313"/>
      <c r="BV869" s="313"/>
      <c r="BW869" s="313"/>
      <c r="BX869" s="313"/>
      <c r="BY869" s="313"/>
      <c r="BZ869" s="313"/>
      <c r="CA869" s="313"/>
      <c r="CB869" s="313"/>
      <c r="CC869" s="313"/>
      <c r="CD869" s="313"/>
      <c r="CE869" s="313"/>
      <c r="CF869" s="313"/>
      <c r="CG869" s="313"/>
      <c r="CH869" s="313"/>
      <c r="CI869" s="313"/>
      <c r="CJ869" s="313"/>
      <c r="CK869" s="313"/>
      <c r="CL869" s="313"/>
      <c r="CM869" s="313"/>
      <c r="CN869" s="313"/>
      <c r="CO869" s="313"/>
      <c r="CP869" s="313"/>
      <c r="CQ869" s="313"/>
      <c r="CR869" s="313"/>
      <c r="CS869" s="313"/>
      <c r="CT869" s="313"/>
      <c r="CU869" s="313"/>
      <c r="CV869" s="313"/>
      <c r="CW869" s="313"/>
      <c r="CX869" s="313"/>
      <c r="CY869" s="313"/>
      <c r="CZ869" s="313"/>
      <c r="DA869" s="313"/>
      <c r="DB869" s="313"/>
      <c r="DC869" s="313"/>
      <c r="DD869" s="313"/>
      <c r="DE869" s="313"/>
      <c r="DF869" s="313"/>
      <c r="DG869" s="313"/>
      <c r="DH869" s="313"/>
      <c r="DI869" s="313"/>
      <c r="DJ869" s="313"/>
      <c r="DK869" s="313"/>
      <c r="DL869" s="313"/>
      <c r="DM869" s="313"/>
      <c r="DN869" s="313"/>
      <c r="DO869" s="313"/>
      <c r="DP869" s="313"/>
      <c r="DQ869" s="313"/>
      <c r="DR869" s="313"/>
      <c r="DS869" s="313"/>
      <c r="DT869" s="313"/>
      <c r="DU869" s="313"/>
      <c r="DV869" s="313"/>
      <c r="DW869" s="313"/>
      <c r="DX869" s="313"/>
      <c r="DY869" s="313"/>
      <c r="DZ869" s="313"/>
      <c r="EA869" s="313"/>
      <c r="EB869" s="313"/>
      <c r="EC869" s="313"/>
      <c r="ED869" s="313"/>
      <c r="EE869" s="313"/>
      <c r="EF869" s="313"/>
      <c r="EG869" s="313"/>
      <c r="EH869" s="313"/>
      <c r="EI869" s="313"/>
      <c r="EJ869" s="313"/>
      <c r="EK869" s="313"/>
      <c r="EL869" s="313"/>
      <c r="EM869" s="313"/>
      <c r="EN869" s="313"/>
      <c r="EO869" s="313"/>
      <c r="EP869" s="313"/>
      <c r="EQ869" s="313"/>
      <c r="ER869" s="313"/>
      <c r="ES869" s="313"/>
      <c r="ET869" s="313"/>
      <c r="EU869" s="313"/>
      <c r="EV869" s="313"/>
      <c r="EW869" s="313"/>
      <c r="EX869" s="313"/>
      <c r="EY869" s="313"/>
      <c r="EZ869" s="313"/>
      <c r="FA869" s="313"/>
      <c r="FB869" s="313"/>
      <c r="FC869" s="313"/>
      <c r="FD869" s="313"/>
      <c r="FE869" s="313"/>
      <c r="FF869" s="313"/>
      <c r="FG869" s="313"/>
      <c r="FH869" s="313"/>
      <c r="FI869" s="313"/>
      <c r="FJ869" s="313"/>
      <c r="FK869" s="313"/>
      <c r="FL869" s="313"/>
      <c r="FM869" s="313"/>
      <c r="FN869" s="313"/>
      <c r="FO869" s="313"/>
      <c r="FP869" s="313"/>
      <c r="FQ869" s="313"/>
      <c r="FR869" s="313"/>
      <c r="FS869" s="313"/>
      <c r="FT869" s="313"/>
      <c r="FU869" s="313"/>
      <c r="FV869" s="313"/>
      <c r="FW869" s="313"/>
      <c r="FX869" s="313"/>
      <c r="FY869" s="313"/>
      <c r="FZ869" s="313"/>
      <c r="GA869" s="313"/>
      <c r="GB869" s="313"/>
      <c r="GC869" s="313"/>
      <c r="GD869" s="313"/>
      <c r="GE869" s="313"/>
      <c r="GF869" s="313"/>
      <c r="GG869" s="313"/>
      <c r="GH869" s="313"/>
      <c r="GI869" s="313"/>
      <c r="GJ869" s="313"/>
      <c r="GK869" s="313"/>
      <c r="GL869" s="313"/>
      <c r="GM869" s="313"/>
      <c r="GN869" s="313"/>
      <c r="GO869" s="313"/>
      <c r="GP869" s="313"/>
      <c r="GQ869" s="313"/>
      <c r="GR869" s="313"/>
      <c r="GS869" s="313"/>
      <c r="GT869" s="313"/>
      <c r="GU869" s="313"/>
      <c r="GV869" s="313"/>
      <c r="GW869" s="313"/>
    </row>
    <row r="870" spans="1:205" s="18" customFormat="1" ht="26.25" customHeight="1">
      <c r="A870" s="313"/>
      <c r="B870" s="89" t="s">
        <v>142</v>
      </c>
      <c r="C870" s="199"/>
      <c r="D870" s="40"/>
      <c r="E870" s="40">
        <v>25</v>
      </c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200"/>
      <c r="Q870" s="200"/>
      <c r="R870" s="199"/>
      <c r="S870" s="199"/>
      <c r="T870" s="313"/>
      <c r="U870" s="313"/>
      <c r="V870" s="313"/>
      <c r="W870" s="313"/>
      <c r="X870" s="313"/>
      <c r="Y870" s="313"/>
      <c r="Z870" s="313"/>
      <c r="AA870" s="313"/>
      <c r="AB870" s="313"/>
      <c r="AC870" s="313"/>
      <c r="AD870" s="313"/>
      <c r="AE870" s="313"/>
      <c r="AF870" s="313"/>
      <c r="AG870" s="313"/>
      <c r="AH870" s="313"/>
      <c r="AI870" s="313"/>
      <c r="AJ870" s="313"/>
      <c r="AK870" s="313"/>
      <c r="AL870" s="313"/>
      <c r="AM870" s="313"/>
      <c r="AN870" s="313"/>
      <c r="AO870" s="313"/>
      <c r="AP870" s="313"/>
      <c r="AQ870" s="313"/>
      <c r="AR870" s="313"/>
      <c r="AS870" s="313"/>
      <c r="AT870" s="313"/>
      <c r="AU870" s="313"/>
      <c r="AV870" s="313"/>
      <c r="AW870" s="313"/>
      <c r="AX870" s="313"/>
      <c r="AY870" s="313"/>
      <c r="AZ870" s="313"/>
      <c r="BA870" s="313"/>
      <c r="BB870" s="313"/>
      <c r="BC870" s="313"/>
      <c r="BD870" s="313"/>
      <c r="BE870" s="313"/>
      <c r="BF870" s="313"/>
      <c r="BG870" s="313"/>
      <c r="BH870" s="313"/>
      <c r="BI870" s="313"/>
      <c r="BJ870" s="313"/>
      <c r="BK870" s="313"/>
      <c r="BL870" s="313"/>
      <c r="BM870" s="313"/>
      <c r="BN870" s="313"/>
      <c r="BO870" s="313"/>
      <c r="BP870" s="313"/>
      <c r="BQ870" s="313"/>
      <c r="BR870" s="313"/>
      <c r="BS870" s="313"/>
      <c r="BT870" s="313"/>
      <c r="BU870" s="313"/>
      <c r="BV870" s="313"/>
      <c r="BW870" s="313"/>
      <c r="BX870" s="313"/>
      <c r="BY870" s="313"/>
      <c r="BZ870" s="313"/>
      <c r="CA870" s="313"/>
      <c r="CB870" s="313"/>
      <c r="CC870" s="313"/>
      <c r="CD870" s="313"/>
      <c r="CE870" s="313"/>
      <c r="CF870" s="313"/>
      <c r="CG870" s="313"/>
      <c r="CH870" s="313"/>
      <c r="CI870" s="313"/>
      <c r="CJ870" s="313"/>
      <c r="CK870" s="313"/>
      <c r="CL870" s="313"/>
      <c r="CM870" s="313"/>
      <c r="CN870" s="313"/>
      <c r="CO870" s="313"/>
      <c r="CP870" s="313"/>
      <c r="CQ870" s="313"/>
      <c r="CR870" s="313"/>
      <c r="CS870" s="313"/>
      <c r="CT870" s="313"/>
      <c r="CU870" s="313"/>
      <c r="CV870" s="313"/>
      <c r="CW870" s="313"/>
      <c r="CX870" s="313"/>
      <c r="CY870" s="313"/>
      <c r="CZ870" s="313"/>
      <c r="DA870" s="313"/>
      <c r="DB870" s="313"/>
      <c r="DC870" s="313"/>
      <c r="DD870" s="313"/>
      <c r="DE870" s="313"/>
      <c r="DF870" s="313"/>
      <c r="DG870" s="313"/>
      <c r="DH870" s="313"/>
      <c r="DI870" s="313"/>
      <c r="DJ870" s="313"/>
      <c r="DK870" s="313"/>
      <c r="DL870" s="313"/>
      <c r="DM870" s="313"/>
      <c r="DN870" s="313"/>
      <c r="DO870" s="313"/>
      <c r="DP870" s="313"/>
      <c r="DQ870" s="313"/>
      <c r="DR870" s="313"/>
      <c r="DS870" s="313"/>
      <c r="DT870" s="313"/>
      <c r="DU870" s="313"/>
      <c r="DV870" s="313"/>
      <c r="DW870" s="313"/>
      <c r="DX870" s="313"/>
      <c r="DY870" s="313"/>
      <c r="DZ870" s="313"/>
      <c r="EA870" s="313"/>
      <c r="EB870" s="313"/>
      <c r="EC870" s="313"/>
      <c r="ED870" s="313"/>
      <c r="EE870" s="313"/>
      <c r="EF870" s="313"/>
      <c r="EG870" s="313"/>
      <c r="EH870" s="313"/>
      <c r="EI870" s="313"/>
      <c r="EJ870" s="313"/>
      <c r="EK870" s="313"/>
      <c r="EL870" s="313"/>
      <c r="EM870" s="313"/>
      <c r="EN870" s="313"/>
      <c r="EO870" s="313"/>
      <c r="EP870" s="313"/>
      <c r="EQ870" s="313"/>
      <c r="ER870" s="313"/>
      <c r="ES870" s="313"/>
      <c r="ET870" s="313"/>
      <c r="EU870" s="313"/>
      <c r="EV870" s="313"/>
      <c r="EW870" s="313"/>
      <c r="EX870" s="313"/>
      <c r="EY870" s="313"/>
      <c r="EZ870" s="313"/>
      <c r="FA870" s="313"/>
      <c r="FB870" s="313"/>
      <c r="FC870" s="313"/>
      <c r="FD870" s="313"/>
      <c r="FE870" s="313"/>
      <c r="FF870" s="313"/>
      <c r="FG870" s="313"/>
      <c r="FH870" s="313"/>
      <c r="FI870" s="313"/>
      <c r="FJ870" s="313"/>
      <c r="FK870" s="313"/>
      <c r="FL870" s="313"/>
      <c r="FM870" s="313"/>
      <c r="FN870" s="313"/>
      <c r="FO870" s="313"/>
      <c r="FP870" s="313"/>
      <c r="FQ870" s="313"/>
      <c r="FR870" s="313"/>
      <c r="FS870" s="313"/>
      <c r="FT870" s="313"/>
      <c r="FU870" s="313"/>
      <c r="FV870" s="313"/>
      <c r="FW870" s="313"/>
      <c r="FX870" s="313"/>
      <c r="FY870" s="313"/>
      <c r="FZ870" s="313"/>
      <c r="GA870" s="313"/>
      <c r="GB870" s="313"/>
      <c r="GC870" s="313"/>
      <c r="GD870" s="313"/>
      <c r="GE870" s="313"/>
      <c r="GF870" s="313"/>
      <c r="GG870" s="313"/>
      <c r="GH870" s="313"/>
      <c r="GI870" s="313"/>
      <c r="GJ870" s="313"/>
      <c r="GK870" s="313"/>
      <c r="GL870" s="313"/>
      <c r="GM870" s="313"/>
      <c r="GN870" s="313"/>
      <c r="GO870" s="313"/>
      <c r="GP870" s="313"/>
      <c r="GQ870" s="313"/>
      <c r="GR870" s="313"/>
      <c r="GS870" s="313"/>
      <c r="GT870" s="313"/>
      <c r="GU870" s="313"/>
      <c r="GV870" s="313"/>
      <c r="GW870" s="313"/>
    </row>
    <row r="871" spans="1:205" s="18" customFormat="1" ht="26.25" customHeight="1">
      <c r="A871" s="313"/>
      <c r="B871" s="89" t="s">
        <v>64</v>
      </c>
      <c r="C871" s="199"/>
      <c r="D871" s="40">
        <v>35</v>
      </c>
      <c r="E871" s="40">
        <v>30</v>
      </c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200"/>
      <c r="Q871" s="200"/>
      <c r="R871" s="199"/>
      <c r="S871" s="199"/>
      <c r="T871" s="313"/>
      <c r="U871" s="313"/>
      <c r="V871" s="313"/>
      <c r="W871" s="313"/>
      <c r="X871" s="313"/>
      <c r="Y871" s="313"/>
      <c r="Z871" s="313"/>
      <c r="AA871" s="313"/>
      <c r="AB871" s="313"/>
      <c r="AC871" s="313"/>
      <c r="AD871" s="313"/>
      <c r="AE871" s="313"/>
      <c r="AF871" s="313"/>
      <c r="AG871" s="313"/>
      <c r="AH871" s="313"/>
      <c r="AI871" s="313"/>
      <c r="AJ871" s="313"/>
      <c r="AK871" s="313"/>
      <c r="AL871" s="313"/>
      <c r="AM871" s="313"/>
      <c r="AN871" s="313"/>
      <c r="AO871" s="313"/>
      <c r="AP871" s="313"/>
      <c r="AQ871" s="313"/>
      <c r="AR871" s="313"/>
      <c r="AS871" s="313"/>
      <c r="AT871" s="313"/>
      <c r="AU871" s="313"/>
      <c r="AV871" s="313"/>
      <c r="AW871" s="313"/>
      <c r="AX871" s="313"/>
      <c r="AY871" s="313"/>
      <c r="AZ871" s="313"/>
      <c r="BA871" s="313"/>
      <c r="BB871" s="313"/>
      <c r="BC871" s="313"/>
      <c r="BD871" s="313"/>
      <c r="BE871" s="313"/>
      <c r="BF871" s="313"/>
      <c r="BG871" s="313"/>
      <c r="BH871" s="313"/>
      <c r="BI871" s="313"/>
      <c r="BJ871" s="313"/>
      <c r="BK871" s="313"/>
      <c r="BL871" s="313"/>
      <c r="BM871" s="313"/>
      <c r="BN871" s="313"/>
      <c r="BO871" s="313"/>
      <c r="BP871" s="313"/>
      <c r="BQ871" s="313"/>
      <c r="BR871" s="313"/>
      <c r="BS871" s="313"/>
      <c r="BT871" s="313"/>
      <c r="BU871" s="313"/>
      <c r="BV871" s="313"/>
      <c r="BW871" s="313"/>
      <c r="BX871" s="313"/>
      <c r="BY871" s="313"/>
      <c r="BZ871" s="313"/>
      <c r="CA871" s="313"/>
      <c r="CB871" s="313"/>
      <c r="CC871" s="313"/>
      <c r="CD871" s="313"/>
      <c r="CE871" s="313"/>
      <c r="CF871" s="313"/>
      <c r="CG871" s="313"/>
      <c r="CH871" s="313"/>
      <c r="CI871" s="313"/>
      <c r="CJ871" s="313"/>
      <c r="CK871" s="313"/>
      <c r="CL871" s="313"/>
      <c r="CM871" s="313"/>
      <c r="CN871" s="313"/>
      <c r="CO871" s="313"/>
      <c r="CP871" s="313"/>
      <c r="CQ871" s="313"/>
      <c r="CR871" s="313"/>
      <c r="CS871" s="313"/>
      <c r="CT871" s="313"/>
      <c r="CU871" s="313"/>
      <c r="CV871" s="313"/>
      <c r="CW871" s="313"/>
      <c r="CX871" s="313"/>
      <c r="CY871" s="313"/>
      <c r="CZ871" s="313"/>
      <c r="DA871" s="313"/>
      <c r="DB871" s="313"/>
      <c r="DC871" s="313"/>
      <c r="DD871" s="313"/>
      <c r="DE871" s="313"/>
      <c r="DF871" s="313"/>
      <c r="DG871" s="313"/>
      <c r="DH871" s="313"/>
      <c r="DI871" s="313"/>
      <c r="DJ871" s="313"/>
      <c r="DK871" s="313"/>
      <c r="DL871" s="313"/>
      <c r="DM871" s="313"/>
      <c r="DN871" s="313"/>
      <c r="DO871" s="313"/>
      <c r="DP871" s="313"/>
      <c r="DQ871" s="313"/>
      <c r="DR871" s="313"/>
      <c r="DS871" s="313"/>
      <c r="DT871" s="313"/>
      <c r="DU871" s="313"/>
      <c r="DV871" s="313"/>
      <c r="DW871" s="313"/>
      <c r="DX871" s="313"/>
      <c r="DY871" s="313"/>
      <c r="DZ871" s="313"/>
      <c r="EA871" s="313"/>
      <c r="EB871" s="313"/>
      <c r="EC871" s="313"/>
      <c r="ED871" s="313"/>
      <c r="EE871" s="313"/>
      <c r="EF871" s="313"/>
      <c r="EG871" s="313"/>
      <c r="EH871" s="313"/>
      <c r="EI871" s="313"/>
      <c r="EJ871" s="313"/>
      <c r="EK871" s="313"/>
      <c r="EL871" s="313"/>
      <c r="EM871" s="313"/>
      <c r="EN871" s="313"/>
      <c r="EO871" s="313"/>
      <c r="EP871" s="313"/>
      <c r="EQ871" s="313"/>
      <c r="ER871" s="313"/>
      <c r="ES871" s="313"/>
      <c r="ET871" s="313"/>
      <c r="EU871" s="313"/>
      <c r="EV871" s="313"/>
      <c r="EW871" s="313"/>
      <c r="EX871" s="313"/>
      <c r="EY871" s="313"/>
      <c r="EZ871" s="313"/>
      <c r="FA871" s="313"/>
      <c r="FB871" s="313"/>
      <c r="FC871" s="313"/>
      <c r="FD871" s="313"/>
      <c r="FE871" s="313"/>
      <c r="FF871" s="313"/>
      <c r="FG871" s="313"/>
      <c r="FH871" s="313"/>
      <c r="FI871" s="313"/>
      <c r="FJ871" s="313"/>
      <c r="FK871" s="313"/>
      <c r="FL871" s="313"/>
      <c r="FM871" s="313"/>
      <c r="FN871" s="313"/>
      <c r="FO871" s="313"/>
      <c r="FP871" s="313"/>
      <c r="FQ871" s="313"/>
      <c r="FR871" s="313"/>
      <c r="FS871" s="313"/>
      <c r="FT871" s="313"/>
      <c r="FU871" s="313"/>
      <c r="FV871" s="313"/>
      <c r="FW871" s="313"/>
      <c r="FX871" s="313"/>
      <c r="FY871" s="313"/>
      <c r="FZ871" s="313"/>
      <c r="GA871" s="313"/>
      <c r="GB871" s="313"/>
      <c r="GC871" s="313"/>
      <c r="GD871" s="313"/>
      <c r="GE871" s="313"/>
      <c r="GF871" s="313"/>
      <c r="GG871" s="313"/>
      <c r="GH871" s="313"/>
      <c r="GI871" s="313"/>
      <c r="GJ871" s="313"/>
      <c r="GK871" s="313"/>
      <c r="GL871" s="313"/>
      <c r="GM871" s="313"/>
      <c r="GN871" s="313"/>
      <c r="GO871" s="313"/>
      <c r="GP871" s="313"/>
      <c r="GQ871" s="313"/>
      <c r="GR871" s="313"/>
      <c r="GS871" s="313"/>
      <c r="GT871" s="313"/>
      <c r="GU871" s="313"/>
      <c r="GV871" s="313"/>
      <c r="GW871" s="313"/>
    </row>
    <row r="872" spans="1:205" s="18" customFormat="1" ht="26.25" customHeight="1">
      <c r="A872" s="313"/>
      <c r="B872" s="89" t="s">
        <v>66</v>
      </c>
      <c r="C872" s="199"/>
      <c r="D872" s="40">
        <v>5</v>
      </c>
      <c r="E872" s="40">
        <v>5</v>
      </c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200"/>
      <c r="Q872" s="200"/>
      <c r="R872" s="199"/>
      <c r="S872" s="199"/>
      <c r="T872" s="313"/>
      <c r="U872" s="313"/>
      <c r="V872" s="313"/>
      <c r="W872" s="313"/>
      <c r="X872" s="313"/>
      <c r="Y872" s="313"/>
      <c r="Z872" s="313"/>
      <c r="AA872" s="313"/>
      <c r="AB872" s="313"/>
      <c r="AC872" s="313"/>
      <c r="AD872" s="313"/>
      <c r="AE872" s="313"/>
      <c r="AF872" s="313"/>
      <c r="AG872" s="313"/>
      <c r="AH872" s="313"/>
      <c r="AI872" s="313"/>
      <c r="AJ872" s="313"/>
      <c r="AK872" s="313"/>
      <c r="AL872" s="313"/>
      <c r="AM872" s="313"/>
      <c r="AN872" s="313"/>
      <c r="AO872" s="313"/>
      <c r="AP872" s="313"/>
      <c r="AQ872" s="313"/>
      <c r="AR872" s="313"/>
      <c r="AS872" s="313"/>
      <c r="AT872" s="313"/>
      <c r="AU872" s="313"/>
      <c r="AV872" s="313"/>
      <c r="AW872" s="313"/>
      <c r="AX872" s="313"/>
      <c r="AY872" s="313"/>
      <c r="AZ872" s="313"/>
      <c r="BA872" s="313"/>
      <c r="BB872" s="313"/>
      <c r="BC872" s="313"/>
      <c r="BD872" s="313"/>
      <c r="BE872" s="313"/>
      <c r="BF872" s="313"/>
      <c r="BG872" s="313"/>
      <c r="BH872" s="313"/>
      <c r="BI872" s="313"/>
      <c r="BJ872" s="313"/>
      <c r="BK872" s="313"/>
      <c r="BL872" s="313"/>
      <c r="BM872" s="313"/>
      <c r="BN872" s="313"/>
      <c r="BO872" s="313"/>
      <c r="BP872" s="313"/>
      <c r="BQ872" s="313"/>
      <c r="BR872" s="313"/>
      <c r="BS872" s="313"/>
      <c r="BT872" s="313"/>
      <c r="BU872" s="313"/>
      <c r="BV872" s="313"/>
      <c r="BW872" s="313"/>
      <c r="BX872" s="313"/>
      <c r="BY872" s="313"/>
      <c r="BZ872" s="313"/>
      <c r="CA872" s="313"/>
      <c r="CB872" s="313"/>
      <c r="CC872" s="313"/>
      <c r="CD872" s="313"/>
      <c r="CE872" s="313"/>
      <c r="CF872" s="313"/>
      <c r="CG872" s="313"/>
      <c r="CH872" s="313"/>
      <c r="CI872" s="313"/>
      <c r="CJ872" s="313"/>
      <c r="CK872" s="313"/>
      <c r="CL872" s="313"/>
      <c r="CM872" s="313"/>
      <c r="CN872" s="313"/>
      <c r="CO872" s="313"/>
      <c r="CP872" s="313"/>
      <c r="CQ872" s="313"/>
      <c r="CR872" s="313"/>
      <c r="CS872" s="313"/>
      <c r="CT872" s="313"/>
      <c r="CU872" s="313"/>
      <c r="CV872" s="313"/>
      <c r="CW872" s="313"/>
      <c r="CX872" s="313"/>
      <c r="CY872" s="313"/>
      <c r="CZ872" s="313"/>
      <c r="DA872" s="313"/>
      <c r="DB872" s="313"/>
      <c r="DC872" s="313"/>
      <c r="DD872" s="313"/>
      <c r="DE872" s="313"/>
      <c r="DF872" s="313"/>
      <c r="DG872" s="313"/>
      <c r="DH872" s="313"/>
      <c r="DI872" s="313"/>
      <c r="DJ872" s="313"/>
      <c r="DK872" s="313"/>
      <c r="DL872" s="313"/>
      <c r="DM872" s="313"/>
      <c r="DN872" s="313"/>
      <c r="DO872" s="313"/>
      <c r="DP872" s="313"/>
      <c r="DQ872" s="313"/>
      <c r="DR872" s="313"/>
      <c r="DS872" s="313"/>
      <c r="DT872" s="313"/>
      <c r="DU872" s="313"/>
      <c r="DV872" s="313"/>
      <c r="DW872" s="313"/>
      <c r="DX872" s="313"/>
      <c r="DY872" s="313"/>
      <c r="DZ872" s="313"/>
      <c r="EA872" s="313"/>
      <c r="EB872" s="313"/>
      <c r="EC872" s="313"/>
      <c r="ED872" s="313"/>
      <c r="EE872" s="313"/>
      <c r="EF872" s="313"/>
      <c r="EG872" s="313"/>
      <c r="EH872" s="313"/>
      <c r="EI872" s="313"/>
      <c r="EJ872" s="313"/>
      <c r="EK872" s="313"/>
      <c r="EL872" s="313"/>
      <c r="EM872" s="313"/>
      <c r="EN872" s="313"/>
      <c r="EO872" s="313"/>
      <c r="EP872" s="313"/>
      <c r="EQ872" s="313"/>
      <c r="ER872" s="313"/>
      <c r="ES872" s="313"/>
      <c r="ET872" s="313"/>
      <c r="EU872" s="313"/>
      <c r="EV872" s="313"/>
      <c r="EW872" s="313"/>
      <c r="EX872" s="313"/>
      <c r="EY872" s="313"/>
      <c r="EZ872" s="313"/>
      <c r="FA872" s="313"/>
      <c r="FB872" s="313"/>
      <c r="FC872" s="313"/>
      <c r="FD872" s="313"/>
      <c r="FE872" s="313"/>
      <c r="FF872" s="313"/>
      <c r="FG872" s="313"/>
      <c r="FH872" s="313"/>
      <c r="FI872" s="313"/>
      <c r="FJ872" s="313"/>
      <c r="FK872" s="313"/>
      <c r="FL872" s="313"/>
      <c r="FM872" s="313"/>
      <c r="FN872" s="313"/>
      <c r="FO872" s="313"/>
      <c r="FP872" s="313"/>
      <c r="FQ872" s="313"/>
      <c r="FR872" s="313"/>
      <c r="FS872" s="313"/>
      <c r="FT872" s="313"/>
      <c r="FU872" s="313"/>
      <c r="FV872" s="313"/>
      <c r="FW872" s="313"/>
      <c r="FX872" s="313"/>
      <c r="FY872" s="313"/>
      <c r="FZ872" s="313"/>
      <c r="GA872" s="313"/>
      <c r="GB872" s="313"/>
      <c r="GC872" s="313"/>
      <c r="GD872" s="313"/>
      <c r="GE872" s="313"/>
      <c r="GF872" s="313"/>
      <c r="GG872" s="313"/>
      <c r="GH872" s="313"/>
      <c r="GI872" s="313"/>
      <c r="GJ872" s="313"/>
      <c r="GK872" s="313"/>
      <c r="GL872" s="313"/>
      <c r="GM872" s="313"/>
      <c r="GN872" s="313"/>
      <c r="GO872" s="313"/>
      <c r="GP872" s="313"/>
      <c r="GQ872" s="313"/>
      <c r="GR872" s="313"/>
      <c r="GS872" s="313"/>
      <c r="GT872" s="313"/>
      <c r="GU872" s="313"/>
      <c r="GV872" s="313"/>
      <c r="GW872" s="313"/>
    </row>
    <row r="873" spans="1:205" s="18" customFormat="1" ht="32.25" customHeight="1">
      <c r="A873" s="313"/>
      <c r="B873" s="205" t="s">
        <v>126</v>
      </c>
      <c r="C873" s="199"/>
      <c r="D873" s="40"/>
      <c r="E873" s="40">
        <v>15</v>
      </c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200"/>
      <c r="Q873" s="200"/>
      <c r="R873" s="199"/>
      <c r="S873" s="199"/>
      <c r="T873" s="313"/>
      <c r="U873" s="313"/>
      <c r="V873" s="313"/>
      <c r="W873" s="313"/>
      <c r="X873" s="313"/>
      <c r="Y873" s="313"/>
      <c r="Z873" s="313"/>
      <c r="AA873" s="313"/>
      <c r="AB873" s="313"/>
      <c r="AC873" s="313"/>
      <c r="AD873" s="313"/>
      <c r="AE873" s="313"/>
      <c r="AF873" s="313"/>
      <c r="AG873" s="313"/>
      <c r="AH873" s="313"/>
      <c r="AI873" s="313"/>
      <c r="AJ873" s="313"/>
      <c r="AK873" s="313"/>
      <c r="AL873" s="313"/>
      <c r="AM873" s="313"/>
      <c r="AN873" s="313"/>
      <c r="AO873" s="313"/>
      <c r="AP873" s="313"/>
      <c r="AQ873" s="313"/>
      <c r="AR873" s="313"/>
      <c r="AS873" s="313"/>
      <c r="AT873" s="313"/>
      <c r="AU873" s="313"/>
      <c r="AV873" s="313"/>
      <c r="AW873" s="313"/>
      <c r="AX873" s="313"/>
      <c r="AY873" s="313"/>
      <c r="AZ873" s="313"/>
      <c r="BA873" s="313"/>
      <c r="BB873" s="313"/>
      <c r="BC873" s="313"/>
      <c r="BD873" s="313"/>
      <c r="BE873" s="313"/>
      <c r="BF873" s="313"/>
      <c r="BG873" s="313"/>
      <c r="BH873" s="313"/>
      <c r="BI873" s="313"/>
      <c r="BJ873" s="313"/>
      <c r="BK873" s="313"/>
      <c r="BL873" s="313"/>
      <c r="BM873" s="313"/>
      <c r="BN873" s="313"/>
      <c r="BO873" s="313"/>
      <c r="BP873" s="313"/>
      <c r="BQ873" s="313"/>
      <c r="BR873" s="313"/>
      <c r="BS873" s="313"/>
      <c r="BT873" s="313"/>
      <c r="BU873" s="313"/>
      <c r="BV873" s="313"/>
      <c r="BW873" s="313"/>
      <c r="BX873" s="313"/>
      <c r="BY873" s="313"/>
      <c r="BZ873" s="313"/>
      <c r="CA873" s="313"/>
      <c r="CB873" s="313"/>
      <c r="CC873" s="313"/>
      <c r="CD873" s="313"/>
      <c r="CE873" s="313"/>
      <c r="CF873" s="313"/>
      <c r="CG873" s="313"/>
      <c r="CH873" s="313"/>
      <c r="CI873" s="313"/>
      <c r="CJ873" s="313"/>
      <c r="CK873" s="313"/>
      <c r="CL873" s="313"/>
      <c r="CM873" s="313"/>
      <c r="CN873" s="313"/>
      <c r="CO873" s="313"/>
      <c r="CP873" s="313"/>
      <c r="CQ873" s="313"/>
      <c r="CR873" s="313"/>
      <c r="CS873" s="313"/>
      <c r="CT873" s="313"/>
      <c r="CU873" s="313"/>
      <c r="CV873" s="313"/>
      <c r="CW873" s="313"/>
      <c r="CX873" s="313"/>
      <c r="CY873" s="313"/>
      <c r="CZ873" s="313"/>
      <c r="DA873" s="313"/>
      <c r="DB873" s="313"/>
      <c r="DC873" s="313"/>
      <c r="DD873" s="313"/>
      <c r="DE873" s="313"/>
      <c r="DF873" s="313"/>
      <c r="DG873" s="313"/>
      <c r="DH873" s="313"/>
      <c r="DI873" s="313"/>
      <c r="DJ873" s="313"/>
      <c r="DK873" s="313"/>
      <c r="DL873" s="313"/>
      <c r="DM873" s="313"/>
      <c r="DN873" s="313"/>
      <c r="DO873" s="313"/>
      <c r="DP873" s="313"/>
      <c r="DQ873" s="313"/>
      <c r="DR873" s="313"/>
      <c r="DS873" s="313"/>
      <c r="DT873" s="313"/>
      <c r="DU873" s="313"/>
      <c r="DV873" s="313"/>
      <c r="DW873" s="313"/>
      <c r="DX873" s="313"/>
      <c r="DY873" s="313"/>
      <c r="DZ873" s="313"/>
      <c r="EA873" s="313"/>
      <c r="EB873" s="313"/>
      <c r="EC873" s="313"/>
      <c r="ED873" s="313"/>
      <c r="EE873" s="313"/>
      <c r="EF873" s="313"/>
      <c r="EG873" s="313"/>
      <c r="EH873" s="313"/>
      <c r="EI873" s="313"/>
      <c r="EJ873" s="313"/>
      <c r="EK873" s="313"/>
      <c r="EL873" s="313"/>
      <c r="EM873" s="313"/>
      <c r="EN873" s="313"/>
      <c r="EO873" s="313"/>
      <c r="EP873" s="313"/>
      <c r="EQ873" s="313"/>
      <c r="ER873" s="313"/>
      <c r="ES873" s="313"/>
      <c r="ET873" s="313"/>
      <c r="EU873" s="313"/>
      <c r="EV873" s="313"/>
      <c r="EW873" s="313"/>
      <c r="EX873" s="313"/>
      <c r="EY873" s="313"/>
      <c r="EZ873" s="313"/>
      <c r="FA873" s="313"/>
      <c r="FB873" s="313"/>
      <c r="FC873" s="313"/>
      <c r="FD873" s="313"/>
      <c r="FE873" s="313"/>
      <c r="FF873" s="313"/>
      <c r="FG873" s="313"/>
      <c r="FH873" s="313"/>
      <c r="FI873" s="313"/>
      <c r="FJ873" s="313"/>
      <c r="FK873" s="313"/>
      <c r="FL873" s="313"/>
      <c r="FM873" s="313"/>
      <c r="FN873" s="313"/>
      <c r="FO873" s="313"/>
      <c r="FP873" s="313"/>
      <c r="FQ873" s="313"/>
      <c r="FR873" s="313"/>
      <c r="FS873" s="313"/>
      <c r="FT873" s="313"/>
      <c r="FU873" s="313"/>
      <c r="FV873" s="313"/>
      <c r="FW873" s="313"/>
      <c r="FX873" s="313"/>
      <c r="FY873" s="313"/>
      <c r="FZ873" s="313"/>
      <c r="GA873" s="313"/>
      <c r="GB873" s="313"/>
      <c r="GC873" s="313"/>
      <c r="GD873" s="313"/>
      <c r="GE873" s="313"/>
      <c r="GF873" s="313"/>
      <c r="GG873" s="313"/>
      <c r="GH873" s="313"/>
      <c r="GI873" s="313"/>
      <c r="GJ873" s="313"/>
      <c r="GK873" s="313"/>
      <c r="GL873" s="313"/>
      <c r="GM873" s="313"/>
      <c r="GN873" s="313"/>
      <c r="GO873" s="313"/>
      <c r="GP873" s="313"/>
      <c r="GQ873" s="313"/>
      <c r="GR873" s="313"/>
      <c r="GS873" s="313"/>
      <c r="GT873" s="313"/>
      <c r="GU873" s="313"/>
      <c r="GV873" s="313"/>
      <c r="GW873" s="313"/>
    </row>
    <row r="874" spans="1:205" s="18" customFormat="1" ht="26.25" customHeight="1">
      <c r="A874" s="313"/>
      <c r="B874" s="89" t="s">
        <v>65</v>
      </c>
      <c r="C874" s="199"/>
      <c r="D874" s="40">
        <v>6.6</v>
      </c>
      <c r="E874" s="40">
        <v>6.6</v>
      </c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200"/>
      <c r="Q874" s="200"/>
      <c r="R874" s="199"/>
      <c r="S874" s="199"/>
      <c r="T874" s="313"/>
      <c r="U874" s="313"/>
      <c r="V874" s="313"/>
      <c r="W874" s="313"/>
      <c r="X874" s="313"/>
      <c r="Y874" s="313"/>
      <c r="Z874" s="313"/>
      <c r="AA874" s="313"/>
      <c r="AB874" s="313"/>
      <c r="AC874" s="313"/>
      <c r="AD874" s="313"/>
      <c r="AE874" s="313"/>
      <c r="AF874" s="313"/>
      <c r="AG874" s="313"/>
      <c r="AH874" s="313"/>
      <c r="AI874" s="313"/>
      <c r="AJ874" s="313"/>
      <c r="AK874" s="313"/>
      <c r="AL874" s="313"/>
      <c r="AM874" s="313"/>
      <c r="AN874" s="313"/>
      <c r="AO874" s="313"/>
      <c r="AP874" s="313"/>
      <c r="AQ874" s="313"/>
      <c r="AR874" s="313"/>
      <c r="AS874" s="313"/>
      <c r="AT874" s="313"/>
      <c r="AU874" s="313"/>
      <c r="AV874" s="313"/>
      <c r="AW874" s="313"/>
      <c r="AX874" s="313"/>
      <c r="AY874" s="313"/>
      <c r="AZ874" s="313"/>
      <c r="BA874" s="313"/>
      <c r="BB874" s="313"/>
      <c r="BC874" s="313"/>
      <c r="BD874" s="313"/>
      <c r="BE874" s="313"/>
      <c r="BF874" s="313"/>
      <c r="BG874" s="313"/>
      <c r="BH874" s="313"/>
      <c r="BI874" s="313"/>
      <c r="BJ874" s="313"/>
      <c r="BK874" s="313"/>
      <c r="BL874" s="313"/>
      <c r="BM874" s="313"/>
      <c r="BN874" s="313"/>
      <c r="BO874" s="313"/>
      <c r="BP874" s="313"/>
      <c r="BQ874" s="313"/>
      <c r="BR874" s="313"/>
      <c r="BS874" s="313"/>
      <c r="BT874" s="313"/>
      <c r="BU874" s="313"/>
      <c r="BV874" s="313"/>
      <c r="BW874" s="313"/>
      <c r="BX874" s="313"/>
      <c r="BY874" s="313"/>
      <c r="BZ874" s="313"/>
      <c r="CA874" s="313"/>
      <c r="CB874" s="313"/>
      <c r="CC874" s="313"/>
      <c r="CD874" s="313"/>
      <c r="CE874" s="313"/>
      <c r="CF874" s="313"/>
      <c r="CG874" s="313"/>
      <c r="CH874" s="313"/>
      <c r="CI874" s="313"/>
      <c r="CJ874" s="313"/>
      <c r="CK874" s="313"/>
      <c r="CL874" s="313"/>
      <c r="CM874" s="313"/>
      <c r="CN874" s="313"/>
      <c r="CO874" s="313"/>
      <c r="CP874" s="313"/>
      <c r="CQ874" s="313"/>
      <c r="CR874" s="313"/>
      <c r="CS874" s="313"/>
      <c r="CT874" s="313"/>
      <c r="CU874" s="313"/>
      <c r="CV874" s="313"/>
      <c r="CW874" s="313"/>
      <c r="CX874" s="313"/>
      <c r="CY874" s="313"/>
      <c r="CZ874" s="313"/>
      <c r="DA874" s="313"/>
      <c r="DB874" s="313"/>
      <c r="DC874" s="313"/>
      <c r="DD874" s="313"/>
      <c r="DE874" s="313"/>
      <c r="DF874" s="313"/>
      <c r="DG874" s="313"/>
      <c r="DH874" s="313"/>
      <c r="DI874" s="313"/>
      <c r="DJ874" s="313"/>
      <c r="DK874" s="313"/>
      <c r="DL874" s="313"/>
      <c r="DM874" s="313"/>
      <c r="DN874" s="313"/>
      <c r="DO874" s="313"/>
      <c r="DP874" s="313"/>
      <c r="DQ874" s="313"/>
      <c r="DR874" s="313"/>
      <c r="DS874" s="313"/>
      <c r="DT874" s="313"/>
      <c r="DU874" s="313"/>
      <c r="DV874" s="313"/>
      <c r="DW874" s="313"/>
      <c r="DX874" s="313"/>
      <c r="DY874" s="313"/>
      <c r="DZ874" s="313"/>
      <c r="EA874" s="313"/>
      <c r="EB874" s="313"/>
      <c r="EC874" s="313"/>
      <c r="ED874" s="313"/>
      <c r="EE874" s="313"/>
      <c r="EF874" s="313"/>
      <c r="EG874" s="313"/>
      <c r="EH874" s="313"/>
      <c r="EI874" s="313"/>
      <c r="EJ874" s="313"/>
      <c r="EK874" s="313"/>
      <c r="EL874" s="313"/>
      <c r="EM874" s="313"/>
      <c r="EN874" s="313"/>
      <c r="EO874" s="313"/>
      <c r="EP874" s="313"/>
      <c r="EQ874" s="313"/>
      <c r="ER874" s="313"/>
      <c r="ES874" s="313"/>
      <c r="ET874" s="313"/>
      <c r="EU874" s="313"/>
      <c r="EV874" s="313"/>
      <c r="EW874" s="313"/>
      <c r="EX874" s="313"/>
      <c r="EY874" s="313"/>
      <c r="EZ874" s="313"/>
      <c r="FA874" s="313"/>
      <c r="FB874" s="313"/>
      <c r="FC874" s="313"/>
      <c r="FD874" s="313"/>
      <c r="FE874" s="313"/>
      <c r="FF874" s="313"/>
      <c r="FG874" s="313"/>
      <c r="FH874" s="313"/>
      <c r="FI874" s="313"/>
      <c r="FJ874" s="313"/>
      <c r="FK874" s="313"/>
      <c r="FL874" s="313"/>
      <c r="FM874" s="313"/>
      <c r="FN874" s="313"/>
      <c r="FO874" s="313"/>
      <c r="FP874" s="313"/>
      <c r="FQ874" s="313"/>
      <c r="FR874" s="313"/>
      <c r="FS874" s="313"/>
      <c r="FT874" s="313"/>
      <c r="FU874" s="313"/>
      <c r="FV874" s="313"/>
      <c r="FW874" s="313"/>
      <c r="FX874" s="313"/>
      <c r="FY874" s="313"/>
      <c r="FZ874" s="313"/>
      <c r="GA874" s="313"/>
      <c r="GB874" s="313"/>
      <c r="GC874" s="313"/>
      <c r="GD874" s="313"/>
      <c r="GE874" s="313"/>
      <c r="GF874" s="313"/>
      <c r="GG874" s="313"/>
      <c r="GH874" s="313"/>
      <c r="GI874" s="313"/>
      <c r="GJ874" s="313"/>
      <c r="GK874" s="313"/>
      <c r="GL874" s="313"/>
      <c r="GM874" s="313"/>
      <c r="GN874" s="313"/>
      <c r="GO874" s="313"/>
      <c r="GP874" s="313"/>
      <c r="GQ874" s="313"/>
      <c r="GR874" s="313"/>
      <c r="GS874" s="313"/>
      <c r="GT874" s="313"/>
      <c r="GU874" s="313"/>
      <c r="GV874" s="313"/>
      <c r="GW874" s="313"/>
    </row>
    <row r="875" spans="1:205" s="18" customFormat="1" ht="26.25" customHeight="1">
      <c r="A875" s="313"/>
      <c r="B875" s="89" t="s">
        <v>15</v>
      </c>
      <c r="C875" s="199"/>
      <c r="D875" s="40">
        <v>0.7</v>
      </c>
      <c r="E875" s="40">
        <v>0.7</v>
      </c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200"/>
      <c r="Q875" s="200"/>
      <c r="R875" s="199"/>
      <c r="S875" s="199"/>
      <c r="T875" s="313"/>
      <c r="U875" s="313"/>
      <c r="V875" s="313"/>
      <c r="W875" s="313"/>
      <c r="X875" s="313"/>
      <c r="Y875" s="313"/>
      <c r="Z875" s="313"/>
      <c r="AA875" s="313"/>
      <c r="AB875" s="313"/>
      <c r="AC875" s="313"/>
      <c r="AD875" s="313"/>
      <c r="AE875" s="313"/>
      <c r="AF875" s="313"/>
      <c r="AG875" s="313"/>
      <c r="AH875" s="313"/>
      <c r="AI875" s="313"/>
      <c r="AJ875" s="313"/>
      <c r="AK875" s="313"/>
      <c r="AL875" s="313"/>
      <c r="AM875" s="313"/>
      <c r="AN875" s="313"/>
      <c r="AO875" s="313"/>
      <c r="AP875" s="313"/>
      <c r="AQ875" s="313"/>
      <c r="AR875" s="313"/>
      <c r="AS875" s="313"/>
      <c r="AT875" s="313"/>
      <c r="AU875" s="313"/>
      <c r="AV875" s="313"/>
      <c r="AW875" s="313"/>
      <c r="AX875" s="313"/>
      <c r="AY875" s="313"/>
      <c r="AZ875" s="313"/>
      <c r="BA875" s="313"/>
      <c r="BB875" s="313"/>
      <c r="BC875" s="313"/>
      <c r="BD875" s="313"/>
      <c r="BE875" s="313"/>
      <c r="BF875" s="313"/>
      <c r="BG875" s="313"/>
      <c r="BH875" s="313"/>
      <c r="BI875" s="313"/>
      <c r="BJ875" s="313"/>
      <c r="BK875" s="313"/>
      <c r="BL875" s="313"/>
      <c r="BM875" s="313"/>
      <c r="BN875" s="313"/>
      <c r="BO875" s="313"/>
      <c r="BP875" s="313"/>
      <c r="BQ875" s="313"/>
      <c r="BR875" s="313"/>
      <c r="BS875" s="313"/>
      <c r="BT875" s="313"/>
      <c r="BU875" s="313"/>
      <c r="BV875" s="313"/>
      <c r="BW875" s="313"/>
      <c r="BX875" s="313"/>
      <c r="BY875" s="313"/>
      <c r="BZ875" s="313"/>
      <c r="CA875" s="313"/>
      <c r="CB875" s="313"/>
      <c r="CC875" s="313"/>
      <c r="CD875" s="313"/>
      <c r="CE875" s="313"/>
      <c r="CF875" s="313"/>
      <c r="CG875" s="313"/>
      <c r="CH875" s="313"/>
      <c r="CI875" s="313"/>
      <c r="CJ875" s="313"/>
      <c r="CK875" s="313"/>
      <c r="CL875" s="313"/>
      <c r="CM875" s="313"/>
      <c r="CN875" s="313"/>
      <c r="CO875" s="313"/>
      <c r="CP875" s="313"/>
      <c r="CQ875" s="313"/>
      <c r="CR875" s="313"/>
      <c r="CS875" s="313"/>
      <c r="CT875" s="313"/>
      <c r="CU875" s="313"/>
      <c r="CV875" s="313"/>
      <c r="CW875" s="313"/>
      <c r="CX875" s="313"/>
      <c r="CY875" s="313"/>
      <c r="CZ875" s="313"/>
      <c r="DA875" s="313"/>
      <c r="DB875" s="313"/>
      <c r="DC875" s="313"/>
      <c r="DD875" s="313"/>
      <c r="DE875" s="313"/>
      <c r="DF875" s="313"/>
      <c r="DG875" s="313"/>
      <c r="DH875" s="313"/>
      <c r="DI875" s="313"/>
      <c r="DJ875" s="313"/>
      <c r="DK875" s="313"/>
      <c r="DL875" s="313"/>
      <c r="DM875" s="313"/>
      <c r="DN875" s="313"/>
      <c r="DO875" s="313"/>
      <c r="DP875" s="313"/>
      <c r="DQ875" s="313"/>
      <c r="DR875" s="313"/>
      <c r="DS875" s="313"/>
      <c r="DT875" s="313"/>
      <c r="DU875" s="313"/>
      <c r="DV875" s="313"/>
      <c r="DW875" s="313"/>
      <c r="DX875" s="313"/>
      <c r="DY875" s="313"/>
      <c r="DZ875" s="313"/>
      <c r="EA875" s="313"/>
      <c r="EB875" s="313"/>
      <c r="EC875" s="313"/>
      <c r="ED875" s="313"/>
      <c r="EE875" s="313"/>
      <c r="EF875" s="313"/>
      <c r="EG875" s="313"/>
      <c r="EH875" s="313"/>
      <c r="EI875" s="313"/>
      <c r="EJ875" s="313"/>
      <c r="EK875" s="313"/>
      <c r="EL875" s="313"/>
      <c r="EM875" s="313"/>
      <c r="EN875" s="313"/>
      <c r="EO875" s="313"/>
      <c r="EP875" s="313"/>
      <c r="EQ875" s="313"/>
      <c r="ER875" s="313"/>
      <c r="ES875" s="313"/>
      <c r="ET875" s="313"/>
      <c r="EU875" s="313"/>
      <c r="EV875" s="313"/>
      <c r="EW875" s="313"/>
      <c r="EX875" s="313"/>
      <c r="EY875" s="313"/>
      <c r="EZ875" s="313"/>
      <c r="FA875" s="313"/>
      <c r="FB875" s="313"/>
      <c r="FC875" s="313"/>
      <c r="FD875" s="313"/>
      <c r="FE875" s="313"/>
      <c r="FF875" s="313"/>
      <c r="FG875" s="313"/>
      <c r="FH875" s="313"/>
      <c r="FI875" s="313"/>
      <c r="FJ875" s="313"/>
      <c r="FK875" s="313"/>
      <c r="FL875" s="313"/>
      <c r="FM875" s="313"/>
      <c r="FN875" s="313"/>
      <c r="FO875" s="313"/>
      <c r="FP875" s="313"/>
      <c r="FQ875" s="313"/>
      <c r="FR875" s="313"/>
      <c r="FS875" s="313"/>
      <c r="FT875" s="313"/>
      <c r="FU875" s="313"/>
      <c r="FV875" s="313"/>
      <c r="FW875" s="313"/>
      <c r="FX875" s="313"/>
      <c r="FY875" s="313"/>
      <c r="FZ875" s="313"/>
      <c r="GA875" s="313"/>
      <c r="GB875" s="313"/>
      <c r="GC875" s="313"/>
      <c r="GD875" s="313"/>
      <c r="GE875" s="313"/>
      <c r="GF875" s="313"/>
      <c r="GG875" s="313"/>
      <c r="GH875" s="313"/>
      <c r="GI875" s="313"/>
      <c r="GJ875" s="313"/>
      <c r="GK875" s="313"/>
      <c r="GL875" s="313"/>
      <c r="GM875" s="313"/>
      <c r="GN875" s="313"/>
      <c r="GO875" s="313"/>
      <c r="GP875" s="313"/>
      <c r="GQ875" s="313"/>
      <c r="GR875" s="313"/>
      <c r="GS875" s="313"/>
      <c r="GT875" s="313"/>
      <c r="GU875" s="313"/>
      <c r="GV875" s="313"/>
      <c r="GW875" s="313"/>
    </row>
    <row r="876" spans="1:205" s="18" customFormat="1" ht="37.5" customHeight="1">
      <c r="A876" s="313"/>
      <c r="B876" s="89" t="s">
        <v>127</v>
      </c>
      <c r="C876" s="199"/>
      <c r="D876" s="40"/>
      <c r="E876" s="40">
        <v>118</v>
      </c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200"/>
      <c r="Q876" s="200"/>
      <c r="R876" s="199"/>
      <c r="S876" s="199"/>
      <c r="T876" s="313"/>
      <c r="U876" s="313"/>
      <c r="V876" s="313"/>
      <c r="W876" s="313"/>
      <c r="X876" s="313"/>
      <c r="Y876" s="313"/>
      <c r="Z876" s="313"/>
      <c r="AA876" s="313"/>
      <c r="AB876" s="313"/>
      <c r="AC876" s="313"/>
      <c r="AD876" s="313"/>
      <c r="AE876" s="313"/>
      <c r="AF876" s="313"/>
      <c r="AG876" s="313"/>
      <c r="AH876" s="313"/>
      <c r="AI876" s="313"/>
      <c r="AJ876" s="313"/>
      <c r="AK876" s="313"/>
      <c r="AL876" s="313"/>
      <c r="AM876" s="313"/>
      <c r="AN876" s="313"/>
      <c r="AO876" s="313"/>
      <c r="AP876" s="313"/>
      <c r="AQ876" s="313"/>
      <c r="AR876" s="313"/>
      <c r="AS876" s="313"/>
      <c r="AT876" s="313"/>
      <c r="AU876" s="313"/>
      <c r="AV876" s="313"/>
      <c r="AW876" s="313"/>
      <c r="AX876" s="313"/>
      <c r="AY876" s="313"/>
      <c r="AZ876" s="313"/>
      <c r="BA876" s="313"/>
      <c r="BB876" s="313"/>
      <c r="BC876" s="313"/>
      <c r="BD876" s="313"/>
      <c r="BE876" s="313"/>
      <c r="BF876" s="313"/>
      <c r="BG876" s="313"/>
      <c r="BH876" s="313"/>
      <c r="BI876" s="313"/>
      <c r="BJ876" s="313"/>
      <c r="BK876" s="313"/>
      <c r="BL876" s="313"/>
      <c r="BM876" s="313"/>
      <c r="BN876" s="313"/>
      <c r="BO876" s="313"/>
      <c r="BP876" s="313"/>
      <c r="BQ876" s="313"/>
      <c r="BR876" s="313"/>
      <c r="BS876" s="313"/>
      <c r="BT876" s="313"/>
      <c r="BU876" s="313"/>
      <c r="BV876" s="313"/>
      <c r="BW876" s="313"/>
      <c r="BX876" s="313"/>
      <c r="BY876" s="313"/>
      <c r="BZ876" s="313"/>
      <c r="CA876" s="313"/>
      <c r="CB876" s="313"/>
      <c r="CC876" s="313"/>
      <c r="CD876" s="313"/>
      <c r="CE876" s="313"/>
      <c r="CF876" s="313"/>
      <c r="CG876" s="313"/>
      <c r="CH876" s="313"/>
      <c r="CI876" s="313"/>
      <c r="CJ876" s="313"/>
      <c r="CK876" s="313"/>
      <c r="CL876" s="313"/>
      <c r="CM876" s="313"/>
      <c r="CN876" s="313"/>
      <c r="CO876" s="313"/>
      <c r="CP876" s="313"/>
      <c r="CQ876" s="313"/>
      <c r="CR876" s="313"/>
      <c r="CS876" s="313"/>
      <c r="CT876" s="313"/>
      <c r="CU876" s="313"/>
      <c r="CV876" s="313"/>
      <c r="CW876" s="313"/>
      <c r="CX876" s="313"/>
      <c r="CY876" s="313"/>
      <c r="CZ876" s="313"/>
      <c r="DA876" s="313"/>
      <c r="DB876" s="313"/>
      <c r="DC876" s="313"/>
      <c r="DD876" s="313"/>
      <c r="DE876" s="313"/>
      <c r="DF876" s="313"/>
      <c r="DG876" s="313"/>
      <c r="DH876" s="313"/>
      <c r="DI876" s="313"/>
      <c r="DJ876" s="313"/>
      <c r="DK876" s="313"/>
      <c r="DL876" s="313"/>
      <c r="DM876" s="313"/>
      <c r="DN876" s="313"/>
      <c r="DO876" s="313"/>
      <c r="DP876" s="313"/>
      <c r="DQ876" s="313"/>
      <c r="DR876" s="313"/>
      <c r="DS876" s="313"/>
      <c r="DT876" s="313"/>
      <c r="DU876" s="313"/>
      <c r="DV876" s="313"/>
      <c r="DW876" s="313"/>
      <c r="DX876" s="313"/>
      <c r="DY876" s="313"/>
      <c r="DZ876" s="313"/>
      <c r="EA876" s="313"/>
      <c r="EB876" s="313"/>
      <c r="EC876" s="313"/>
      <c r="ED876" s="313"/>
      <c r="EE876" s="313"/>
      <c r="EF876" s="313"/>
      <c r="EG876" s="313"/>
      <c r="EH876" s="313"/>
      <c r="EI876" s="313"/>
      <c r="EJ876" s="313"/>
      <c r="EK876" s="313"/>
      <c r="EL876" s="313"/>
      <c r="EM876" s="313"/>
      <c r="EN876" s="313"/>
      <c r="EO876" s="313"/>
      <c r="EP876" s="313"/>
      <c r="EQ876" s="313"/>
      <c r="ER876" s="313"/>
      <c r="ES876" s="313"/>
      <c r="ET876" s="313"/>
      <c r="EU876" s="313"/>
      <c r="EV876" s="313"/>
      <c r="EW876" s="313"/>
      <c r="EX876" s="313"/>
      <c r="EY876" s="313"/>
      <c r="EZ876" s="313"/>
      <c r="FA876" s="313"/>
      <c r="FB876" s="313"/>
      <c r="FC876" s="313"/>
      <c r="FD876" s="313"/>
      <c r="FE876" s="313"/>
      <c r="FF876" s="313"/>
      <c r="FG876" s="313"/>
      <c r="FH876" s="313"/>
      <c r="FI876" s="313"/>
      <c r="FJ876" s="313"/>
      <c r="FK876" s="313"/>
      <c r="FL876" s="313"/>
      <c r="FM876" s="313"/>
      <c r="FN876" s="313"/>
      <c r="FO876" s="313"/>
      <c r="FP876" s="313"/>
      <c r="FQ876" s="313"/>
      <c r="FR876" s="313"/>
      <c r="FS876" s="313"/>
      <c r="FT876" s="313"/>
      <c r="FU876" s="313"/>
      <c r="FV876" s="313"/>
      <c r="FW876" s="313"/>
      <c r="FX876" s="313"/>
      <c r="FY876" s="313"/>
      <c r="FZ876" s="313"/>
      <c r="GA876" s="313"/>
      <c r="GB876" s="313"/>
      <c r="GC876" s="313"/>
      <c r="GD876" s="313"/>
      <c r="GE876" s="313"/>
      <c r="GF876" s="313"/>
      <c r="GG876" s="313"/>
      <c r="GH876" s="313"/>
      <c r="GI876" s="313"/>
      <c r="GJ876" s="313"/>
      <c r="GK876" s="313"/>
      <c r="GL876" s="313"/>
      <c r="GM876" s="313"/>
      <c r="GN876" s="313"/>
      <c r="GO876" s="313"/>
      <c r="GP876" s="313"/>
      <c r="GQ876" s="313"/>
      <c r="GR876" s="313"/>
      <c r="GS876" s="313"/>
      <c r="GT876" s="313"/>
      <c r="GU876" s="313"/>
      <c r="GV876" s="313"/>
      <c r="GW876" s="313"/>
    </row>
    <row r="877" spans="1:205" s="18" customFormat="1" ht="42" customHeight="1">
      <c r="A877" s="313"/>
      <c r="B877" s="89" t="s">
        <v>128</v>
      </c>
      <c r="C877" s="199"/>
      <c r="D877" s="40"/>
      <c r="E877" s="40">
        <v>100</v>
      </c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200"/>
      <c r="Q877" s="200"/>
      <c r="R877" s="199"/>
      <c r="S877" s="199"/>
      <c r="T877" s="313"/>
      <c r="U877" s="313"/>
      <c r="V877" s="313"/>
      <c r="W877" s="313"/>
      <c r="X877" s="313"/>
      <c r="Y877" s="313"/>
      <c r="Z877" s="313"/>
      <c r="AA877" s="313"/>
      <c r="AB877" s="313"/>
      <c r="AC877" s="313"/>
      <c r="AD877" s="313"/>
      <c r="AE877" s="313"/>
      <c r="AF877" s="313"/>
      <c r="AG877" s="313"/>
      <c r="AH877" s="313"/>
      <c r="AI877" s="313"/>
      <c r="AJ877" s="313"/>
      <c r="AK877" s="313"/>
      <c r="AL877" s="313"/>
      <c r="AM877" s="313"/>
      <c r="AN877" s="313"/>
      <c r="AO877" s="313"/>
      <c r="AP877" s="313"/>
      <c r="AQ877" s="313"/>
      <c r="AR877" s="313"/>
      <c r="AS877" s="313"/>
      <c r="AT877" s="313"/>
      <c r="AU877" s="313"/>
      <c r="AV877" s="313"/>
      <c r="AW877" s="313"/>
      <c r="AX877" s="313"/>
      <c r="AY877" s="313"/>
      <c r="AZ877" s="313"/>
      <c r="BA877" s="313"/>
      <c r="BB877" s="313"/>
      <c r="BC877" s="313"/>
      <c r="BD877" s="313"/>
      <c r="BE877" s="313"/>
      <c r="BF877" s="313"/>
      <c r="BG877" s="313"/>
      <c r="BH877" s="313"/>
      <c r="BI877" s="313"/>
      <c r="BJ877" s="313"/>
      <c r="BK877" s="313"/>
      <c r="BL877" s="313"/>
      <c r="BM877" s="313"/>
      <c r="BN877" s="313"/>
      <c r="BO877" s="313"/>
      <c r="BP877" s="313"/>
      <c r="BQ877" s="313"/>
      <c r="BR877" s="313"/>
      <c r="BS877" s="313"/>
      <c r="BT877" s="313"/>
      <c r="BU877" s="313"/>
      <c r="BV877" s="313"/>
      <c r="BW877" s="313"/>
      <c r="BX877" s="313"/>
      <c r="BY877" s="313"/>
      <c r="BZ877" s="313"/>
      <c r="CA877" s="313"/>
      <c r="CB877" s="313"/>
      <c r="CC877" s="313"/>
      <c r="CD877" s="313"/>
      <c r="CE877" s="313"/>
      <c r="CF877" s="313"/>
      <c r="CG877" s="313"/>
      <c r="CH877" s="313"/>
      <c r="CI877" s="313"/>
      <c r="CJ877" s="313"/>
      <c r="CK877" s="313"/>
      <c r="CL877" s="313"/>
      <c r="CM877" s="313"/>
      <c r="CN877" s="313"/>
      <c r="CO877" s="313"/>
      <c r="CP877" s="313"/>
      <c r="CQ877" s="313"/>
      <c r="CR877" s="313"/>
      <c r="CS877" s="313"/>
      <c r="CT877" s="313"/>
      <c r="CU877" s="313"/>
      <c r="CV877" s="313"/>
      <c r="CW877" s="313"/>
      <c r="CX877" s="313"/>
      <c r="CY877" s="313"/>
      <c r="CZ877" s="313"/>
      <c r="DA877" s="313"/>
      <c r="DB877" s="313"/>
      <c r="DC877" s="313"/>
      <c r="DD877" s="313"/>
      <c r="DE877" s="313"/>
      <c r="DF877" s="313"/>
      <c r="DG877" s="313"/>
      <c r="DH877" s="313"/>
      <c r="DI877" s="313"/>
      <c r="DJ877" s="313"/>
      <c r="DK877" s="313"/>
      <c r="DL877" s="313"/>
      <c r="DM877" s="313"/>
      <c r="DN877" s="313"/>
      <c r="DO877" s="313"/>
      <c r="DP877" s="313"/>
      <c r="DQ877" s="313"/>
      <c r="DR877" s="313"/>
      <c r="DS877" s="313"/>
      <c r="DT877" s="313"/>
      <c r="DU877" s="313"/>
      <c r="DV877" s="313"/>
      <c r="DW877" s="313"/>
      <c r="DX877" s="313"/>
      <c r="DY877" s="313"/>
      <c r="DZ877" s="313"/>
      <c r="EA877" s="313"/>
      <c r="EB877" s="313"/>
      <c r="EC877" s="313"/>
      <c r="ED877" s="313"/>
      <c r="EE877" s="313"/>
      <c r="EF877" s="313"/>
      <c r="EG877" s="313"/>
      <c r="EH877" s="313"/>
      <c r="EI877" s="313"/>
      <c r="EJ877" s="313"/>
      <c r="EK877" s="313"/>
      <c r="EL877" s="313"/>
      <c r="EM877" s="313"/>
      <c r="EN877" s="313"/>
      <c r="EO877" s="313"/>
      <c r="EP877" s="313"/>
      <c r="EQ877" s="313"/>
      <c r="ER877" s="313"/>
      <c r="ES877" s="313"/>
      <c r="ET877" s="313"/>
      <c r="EU877" s="313"/>
      <c r="EV877" s="313"/>
      <c r="EW877" s="313"/>
      <c r="EX877" s="313"/>
      <c r="EY877" s="313"/>
      <c r="EZ877" s="313"/>
      <c r="FA877" s="313"/>
      <c r="FB877" s="313"/>
      <c r="FC877" s="313"/>
      <c r="FD877" s="313"/>
      <c r="FE877" s="313"/>
      <c r="FF877" s="313"/>
      <c r="FG877" s="313"/>
      <c r="FH877" s="313"/>
      <c r="FI877" s="313"/>
      <c r="FJ877" s="313"/>
      <c r="FK877" s="313"/>
      <c r="FL877" s="313"/>
      <c r="FM877" s="313"/>
      <c r="FN877" s="313"/>
      <c r="FO877" s="313"/>
      <c r="FP877" s="313"/>
      <c r="FQ877" s="313"/>
      <c r="FR877" s="313"/>
      <c r="FS877" s="313"/>
      <c r="FT877" s="313"/>
      <c r="FU877" s="313"/>
      <c r="FV877" s="313"/>
      <c r="FW877" s="313"/>
      <c r="FX877" s="313"/>
      <c r="FY877" s="313"/>
      <c r="FZ877" s="313"/>
      <c r="GA877" s="313"/>
      <c r="GB877" s="313"/>
      <c r="GC877" s="313"/>
      <c r="GD877" s="313"/>
      <c r="GE877" s="313"/>
      <c r="GF877" s="313"/>
      <c r="GG877" s="313"/>
      <c r="GH877" s="313"/>
      <c r="GI877" s="313"/>
      <c r="GJ877" s="313"/>
      <c r="GK877" s="313"/>
      <c r="GL877" s="313"/>
      <c r="GM877" s="313"/>
      <c r="GN877" s="313"/>
      <c r="GO877" s="313"/>
      <c r="GP877" s="313"/>
      <c r="GQ877" s="313"/>
      <c r="GR877" s="313"/>
      <c r="GS877" s="313"/>
      <c r="GT877" s="313"/>
      <c r="GU877" s="313"/>
      <c r="GV877" s="313"/>
      <c r="GW877" s="313"/>
    </row>
    <row r="878" spans="1:205" s="95" customFormat="1" ht="51.75" customHeight="1">
      <c r="A878" s="315"/>
      <c r="B878" s="98" t="s">
        <v>160</v>
      </c>
      <c r="C878" s="34">
        <v>100</v>
      </c>
      <c r="D878" s="34"/>
      <c r="E878" s="34"/>
      <c r="F878" s="206"/>
      <c r="G878" s="206"/>
      <c r="H878" s="206"/>
      <c r="I878" s="206"/>
      <c r="J878" s="206"/>
      <c r="K878" s="206">
        <f>SUM(K879:K880)</f>
        <v>45.187200000000004</v>
      </c>
      <c r="L878" s="206"/>
      <c r="M878" s="206"/>
      <c r="N878" s="206"/>
      <c r="O878" s="206"/>
      <c r="P878" s="207"/>
      <c r="Q878" s="207"/>
      <c r="R878" s="206"/>
      <c r="S878" s="206"/>
      <c r="T878" s="315"/>
      <c r="U878" s="315"/>
      <c r="V878" s="315"/>
      <c r="W878" s="315"/>
      <c r="X878" s="315"/>
      <c r="Y878" s="315"/>
      <c r="Z878" s="315"/>
      <c r="AA878" s="315"/>
      <c r="AB878" s="315"/>
      <c r="AC878" s="315"/>
      <c r="AD878" s="315"/>
      <c r="AE878" s="315"/>
      <c r="AF878" s="315"/>
      <c r="AG878" s="315"/>
      <c r="AH878" s="315"/>
      <c r="AI878" s="315"/>
      <c r="AJ878" s="315"/>
      <c r="AK878" s="315"/>
      <c r="AL878" s="315"/>
      <c r="AM878" s="315"/>
      <c r="AN878" s="315"/>
      <c r="AO878" s="315"/>
      <c r="AP878" s="315"/>
      <c r="AQ878" s="315"/>
      <c r="AR878" s="315"/>
      <c r="AS878" s="315"/>
      <c r="AT878" s="315"/>
      <c r="AU878" s="315"/>
      <c r="AV878" s="315"/>
      <c r="AW878" s="315"/>
      <c r="AX878" s="315"/>
      <c r="AY878" s="315"/>
      <c r="AZ878" s="315"/>
      <c r="BA878" s="315"/>
      <c r="BB878" s="315"/>
      <c r="BC878" s="315"/>
      <c r="BD878" s="315"/>
      <c r="BE878" s="315"/>
      <c r="BF878" s="315"/>
      <c r="BG878" s="315"/>
      <c r="BH878" s="315"/>
      <c r="BI878" s="315"/>
      <c r="BJ878" s="315"/>
      <c r="BK878" s="315"/>
      <c r="BL878" s="315"/>
      <c r="BM878" s="315"/>
      <c r="BN878" s="315"/>
      <c r="BO878" s="315"/>
      <c r="BP878" s="315"/>
      <c r="BQ878" s="315"/>
      <c r="BR878" s="315"/>
      <c r="BS878" s="315"/>
      <c r="BT878" s="315"/>
      <c r="BU878" s="315"/>
      <c r="BV878" s="315"/>
      <c r="BW878" s="315"/>
      <c r="BX878" s="315"/>
      <c r="BY878" s="315"/>
      <c r="BZ878" s="315"/>
      <c r="CA878" s="315"/>
      <c r="CB878" s="315"/>
      <c r="CC878" s="315"/>
      <c r="CD878" s="315"/>
      <c r="CE878" s="315"/>
      <c r="CF878" s="315"/>
      <c r="CG878" s="315"/>
      <c r="CH878" s="315"/>
      <c r="CI878" s="315"/>
      <c r="CJ878" s="315"/>
      <c r="CK878" s="315"/>
      <c r="CL878" s="315"/>
      <c r="CM878" s="315"/>
      <c r="CN878" s="315"/>
      <c r="CO878" s="315"/>
      <c r="CP878" s="315"/>
      <c r="CQ878" s="315"/>
      <c r="CR878" s="315"/>
      <c r="CS878" s="315"/>
      <c r="CT878" s="315"/>
      <c r="CU878" s="315"/>
      <c r="CV878" s="315"/>
      <c r="CW878" s="315"/>
      <c r="CX878" s="315"/>
      <c r="CY878" s="315"/>
      <c r="CZ878" s="315"/>
      <c r="DA878" s="315"/>
      <c r="DB878" s="315"/>
      <c r="DC878" s="315"/>
      <c r="DD878" s="315"/>
      <c r="DE878" s="315"/>
      <c r="DF878" s="315"/>
      <c r="DG878" s="315"/>
      <c r="DH878" s="315"/>
      <c r="DI878" s="315"/>
      <c r="DJ878" s="315"/>
      <c r="DK878" s="315"/>
      <c r="DL878" s="315"/>
      <c r="DM878" s="315"/>
      <c r="DN878" s="315"/>
      <c r="DO878" s="315"/>
      <c r="DP878" s="315"/>
      <c r="DQ878" s="315"/>
      <c r="DR878" s="315"/>
      <c r="DS878" s="315"/>
      <c r="DT878" s="315"/>
      <c r="DU878" s="315"/>
      <c r="DV878" s="315"/>
      <c r="DW878" s="315"/>
      <c r="DX878" s="315"/>
      <c r="DY878" s="315"/>
      <c r="DZ878" s="315"/>
      <c r="EA878" s="315"/>
      <c r="EB878" s="315"/>
      <c r="EC878" s="315"/>
      <c r="ED878" s="315"/>
      <c r="EE878" s="315"/>
      <c r="EF878" s="315"/>
      <c r="EG878" s="315"/>
      <c r="EH878" s="315"/>
      <c r="EI878" s="315"/>
      <c r="EJ878" s="315"/>
      <c r="EK878" s="315"/>
      <c r="EL878" s="315"/>
      <c r="EM878" s="315"/>
      <c r="EN878" s="315"/>
      <c r="EO878" s="315"/>
      <c r="EP878" s="315"/>
      <c r="EQ878" s="315"/>
      <c r="ER878" s="315"/>
      <c r="ES878" s="315"/>
      <c r="ET878" s="315"/>
      <c r="EU878" s="315"/>
      <c r="EV878" s="315"/>
      <c r="EW878" s="315"/>
      <c r="EX878" s="315"/>
      <c r="EY878" s="315"/>
      <c r="EZ878" s="315"/>
      <c r="FA878" s="315"/>
      <c r="FB878" s="315"/>
      <c r="FC878" s="315"/>
      <c r="FD878" s="315"/>
      <c r="FE878" s="315"/>
      <c r="FF878" s="315"/>
      <c r="FG878" s="315"/>
      <c r="FH878" s="315"/>
      <c r="FI878" s="315"/>
      <c r="FJ878" s="315"/>
      <c r="FK878" s="315"/>
      <c r="FL878" s="315"/>
      <c r="FM878" s="315"/>
      <c r="FN878" s="315"/>
      <c r="FO878" s="315"/>
      <c r="FP878" s="315"/>
      <c r="FQ878" s="315"/>
      <c r="FR878" s="315"/>
      <c r="FS878" s="315"/>
      <c r="FT878" s="315"/>
      <c r="FU878" s="315"/>
      <c r="FV878" s="315"/>
      <c r="FW878" s="315"/>
      <c r="FX878" s="315"/>
      <c r="FY878" s="315"/>
      <c r="FZ878" s="315"/>
      <c r="GA878" s="315"/>
      <c r="GB878" s="315"/>
      <c r="GC878" s="315"/>
      <c r="GD878" s="315"/>
      <c r="GE878" s="315"/>
      <c r="GF878" s="315"/>
      <c r="GG878" s="315"/>
      <c r="GH878" s="315"/>
      <c r="GI878" s="315"/>
      <c r="GJ878" s="315"/>
      <c r="GK878" s="315"/>
      <c r="GL878" s="315"/>
      <c r="GM878" s="315"/>
      <c r="GN878" s="315"/>
      <c r="GO878" s="315"/>
      <c r="GP878" s="315"/>
      <c r="GQ878" s="315"/>
      <c r="GR878" s="315"/>
      <c r="GS878" s="315"/>
      <c r="GT878" s="315"/>
      <c r="GU878" s="315"/>
      <c r="GV878" s="315"/>
      <c r="GW878" s="315"/>
    </row>
    <row r="879" spans="1:205" s="18" customFormat="1" ht="54.75" customHeight="1">
      <c r="A879" s="313"/>
      <c r="B879" s="110" t="s">
        <v>161</v>
      </c>
      <c r="C879" s="199"/>
      <c r="D879" s="40">
        <v>118</v>
      </c>
      <c r="E879" s="40">
        <v>118</v>
      </c>
      <c r="F879" s="199"/>
      <c r="G879" s="199"/>
      <c r="H879" s="199"/>
      <c r="I879" s="199"/>
      <c r="J879" s="199">
        <v>380</v>
      </c>
      <c r="K879" s="199">
        <f>J879*D879/1000</f>
        <v>44.84</v>
      </c>
      <c r="L879" s="199"/>
      <c r="M879" s="199"/>
      <c r="N879" s="199"/>
      <c r="O879" s="199"/>
      <c r="P879" s="200"/>
      <c r="Q879" s="200"/>
      <c r="R879" s="199"/>
      <c r="S879" s="199"/>
      <c r="T879" s="313"/>
      <c r="U879" s="313"/>
      <c r="V879" s="313"/>
      <c r="W879" s="313"/>
      <c r="X879" s="313"/>
      <c r="Y879" s="313"/>
      <c r="Z879" s="313"/>
      <c r="AA879" s="313"/>
      <c r="AB879" s="313"/>
      <c r="AC879" s="313"/>
      <c r="AD879" s="313"/>
      <c r="AE879" s="313"/>
      <c r="AF879" s="313"/>
      <c r="AG879" s="313"/>
      <c r="AH879" s="313"/>
      <c r="AI879" s="313"/>
      <c r="AJ879" s="313"/>
      <c r="AK879" s="313"/>
      <c r="AL879" s="313"/>
      <c r="AM879" s="313"/>
      <c r="AN879" s="313"/>
      <c r="AO879" s="313"/>
      <c r="AP879" s="313"/>
      <c r="AQ879" s="313"/>
      <c r="AR879" s="313"/>
      <c r="AS879" s="313"/>
      <c r="AT879" s="313"/>
      <c r="AU879" s="313"/>
      <c r="AV879" s="313"/>
      <c r="AW879" s="313"/>
      <c r="AX879" s="313"/>
      <c r="AY879" s="313"/>
      <c r="AZ879" s="313"/>
      <c r="BA879" s="313"/>
      <c r="BB879" s="313"/>
      <c r="BC879" s="313"/>
      <c r="BD879" s="313"/>
      <c r="BE879" s="313"/>
      <c r="BF879" s="313"/>
      <c r="BG879" s="313"/>
      <c r="BH879" s="313"/>
      <c r="BI879" s="313"/>
      <c r="BJ879" s="313"/>
      <c r="BK879" s="313"/>
      <c r="BL879" s="313"/>
      <c r="BM879" s="313"/>
      <c r="BN879" s="313"/>
      <c r="BO879" s="313"/>
      <c r="BP879" s="313"/>
      <c r="BQ879" s="313"/>
      <c r="BR879" s="313"/>
      <c r="BS879" s="313"/>
      <c r="BT879" s="313"/>
      <c r="BU879" s="313"/>
      <c r="BV879" s="313"/>
      <c r="BW879" s="313"/>
      <c r="BX879" s="313"/>
      <c r="BY879" s="313"/>
      <c r="BZ879" s="313"/>
      <c r="CA879" s="313"/>
      <c r="CB879" s="313"/>
      <c r="CC879" s="313"/>
      <c r="CD879" s="313"/>
      <c r="CE879" s="313"/>
      <c r="CF879" s="313"/>
      <c r="CG879" s="313"/>
      <c r="CH879" s="313"/>
      <c r="CI879" s="313"/>
      <c r="CJ879" s="313"/>
      <c r="CK879" s="313"/>
      <c r="CL879" s="313"/>
      <c r="CM879" s="313"/>
      <c r="CN879" s="313"/>
      <c r="CO879" s="313"/>
      <c r="CP879" s="313"/>
      <c r="CQ879" s="313"/>
      <c r="CR879" s="313"/>
      <c r="CS879" s="313"/>
      <c r="CT879" s="313"/>
      <c r="CU879" s="313"/>
      <c r="CV879" s="313"/>
      <c r="CW879" s="313"/>
      <c r="CX879" s="313"/>
      <c r="CY879" s="313"/>
      <c r="CZ879" s="313"/>
      <c r="DA879" s="313"/>
      <c r="DB879" s="313"/>
      <c r="DC879" s="313"/>
      <c r="DD879" s="313"/>
      <c r="DE879" s="313"/>
      <c r="DF879" s="313"/>
      <c r="DG879" s="313"/>
      <c r="DH879" s="313"/>
      <c r="DI879" s="313"/>
      <c r="DJ879" s="313"/>
      <c r="DK879" s="313"/>
      <c r="DL879" s="313"/>
      <c r="DM879" s="313"/>
      <c r="DN879" s="313"/>
      <c r="DO879" s="313"/>
      <c r="DP879" s="313"/>
      <c r="DQ879" s="313"/>
      <c r="DR879" s="313"/>
      <c r="DS879" s="313"/>
      <c r="DT879" s="313"/>
      <c r="DU879" s="313"/>
      <c r="DV879" s="313"/>
      <c r="DW879" s="313"/>
      <c r="DX879" s="313"/>
      <c r="DY879" s="313"/>
      <c r="DZ879" s="313"/>
      <c r="EA879" s="313"/>
      <c r="EB879" s="313"/>
      <c r="EC879" s="313"/>
      <c r="ED879" s="313"/>
      <c r="EE879" s="313"/>
      <c r="EF879" s="313"/>
      <c r="EG879" s="313"/>
      <c r="EH879" s="313"/>
      <c r="EI879" s="313"/>
      <c r="EJ879" s="313"/>
      <c r="EK879" s="313"/>
      <c r="EL879" s="313"/>
      <c r="EM879" s="313"/>
      <c r="EN879" s="313"/>
      <c r="EO879" s="313"/>
      <c r="EP879" s="313"/>
      <c r="EQ879" s="313"/>
      <c r="ER879" s="313"/>
      <c r="ES879" s="313"/>
      <c r="ET879" s="313"/>
      <c r="EU879" s="313"/>
      <c r="EV879" s="313"/>
      <c r="EW879" s="313"/>
      <c r="EX879" s="313"/>
      <c r="EY879" s="313"/>
      <c r="EZ879" s="313"/>
      <c r="FA879" s="313"/>
      <c r="FB879" s="313"/>
      <c r="FC879" s="313"/>
      <c r="FD879" s="313"/>
      <c r="FE879" s="313"/>
      <c r="FF879" s="313"/>
      <c r="FG879" s="313"/>
      <c r="FH879" s="313"/>
      <c r="FI879" s="313"/>
      <c r="FJ879" s="313"/>
      <c r="FK879" s="313"/>
      <c r="FL879" s="313"/>
      <c r="FM879" s="313"/>
      <c r="FN879" s="313"/>
      <c r="FO879" s="313"/>
      <c r="FP879" s="313"/>
      <c r="FQ879" s="313"/>
      <c r="FR879" s="313"/>
      <c r="FS879" s="313"/>
      <c r="FT879" s="313"/>
      <c r="FU879" s="313"/>
      <c r="FV879" s="313"/>
      <c r="FW879" s="313"/>
      <c r="FX879" s="313"/>
      <c r="FY879" s="313"/>
      <c r="FZ879" s="313"/>
      <c r="GA879" s="313"/>
      <c r="GB879" s="313"/>
      <c r="GC879" s="313"/>
      <c r="GD879" s="313"/>
      <c r="GE879" s="313"/>
      <c r="GF879" s="313"/>
      <c r="GG879" s="313"/>
      <c r="GH879" s="313"/>
      <c r="GI879" s="313"/>
      <c r="GJ879" s="313"/>
      <c r="GK879" s="313"/>
      <c r="GL879" s="313"/>
      <c r="GM879" s="313"/>
      <c r="GN879" s="313"/>
      <c r="GO879" s="313"/>
      <c r="GP879" s="313"/>
      <c r="GQ879" s="313"/>
      <c r="GR879" s="313"/>
      <c r="GS879" s="313"/>
      <c r="GT879" s="313"/>
      <c r="GU879" s="313"/>
      <c r="GV879" s="313"/>
      <c r="GW879" s="313"/>
    </row>
    <row r="880" spans="1:205" s="18" customFormat="1" ht="29.25" customHeight="1">
      <c r="A880" s="313"/>
      <c r="B880" s="110" t="s">
        <v>66</v>
      </c>
      <c r="C880" s="199"/>
      <c r="D880" s="40">
        <v>2</v>
      </c>
      <c r="E880" s="40">
        <v>2</v>
      </c>
      <c r="F880" s="199"/>
      <c r="G880" s="199"/>
      <c r="H880" s="199"/>
      <c r="I880" s="199"/>
      <c r="J880" s="199">
        <v>173.6</v>
      </c>
      <c r="K880" s="199">
        <f>J880*D880/1000</f>
        <v>0.3472</v>
      </c>
      <c r="L880" s="199"/>
      <c r="M880" s="199"/>
      <c r="N880" s="199"/>
      <c r="O880" s="199"/>
      <c r="P880" s="200"/>
      <c r="Q880" s="200"/>
      <c r="R880" s="199"/>
      <c r="S880" s="199"/>
      <c r="T880" s="313"/>
      <c r="U880" s="313"/>
      <c r="V880" s="313"/>
      <c r="W880" s="313"/>
      <c r="X880" s="313"/>
      <c r="Y880" s="313"/>
      <c r="Z880" s="313"/>
      <c r="AA880" s="313"/>
      <c r="AB880" s="313"/>
      <c r="AC880" s="313"/>
      <c r="AD880" s="313"/>
      <c r="AE880" s="313"/>
      <c r="AF880" s="313"/>
      <c r="AG880" s="313"/>
      <c r="AH880" s="313"/>
      <c r="AI880" s="313"/>
      <c r="AJ880" s="313"/>
      <c r="AK880" s="313"/>
      <c r="AL880" s="313"/>
      <c r="AM880" s="313"/>
      <c r="AN880" s="313"/>
      <c r="AO880" s="313"/>
      <c r="AP880" s="313"/>
      <c r="AQ880" s="313"/>
      <c r="AR880" s="313"/>
      <c r="AS880" s="313"/>
      <c r="AT880" s="313"/>
      <c r="AU880" s="313"/>
      <c r="AV880" s="313"/>
      <c r="AW880" s="313"/>
      <c r="AX880" s="313"/>
      <c r="AY880" s="313"/>
      <c r="AZ880" s="313"/>
      <c r="BA880" s="313"/>
      <c r="BB880" s="313"/>
      <c r="BC880" s="313"/>
      <c r="BD880" s="313"/>
      <c r="BE880" s="313"/>
      <c r="BF880" s="313"/>
      <c r="BG880" s="313"/>
      <c r="BH880" s="313"/>
      <c r="BI880" s="313"/>
      <c r="BJ880" s="313"/>
      <c r="BK880" s="313"/>
      <c r="BL880" s="313"/>
      <c r="BM880" s="313"/>
      <c r="BN880" s="313"/>
      <c r="BO880" s="313"/>
      <c r="BP880" s="313"/>
      <c r="BQ880" s="313"/>
      <c r="BR880" s="313"/>
      <c r="BS880" s="313"/>
      <c r="BT880" s="313"/>
      <c r="BU880" s="313"/>
      <c r="BV880" s="313"/>
      <c r="BW880" s="313"/>
      <c r="BX880" s="313"/>
      <c r="BY880" s="313"/>
      <c r="BZ880" s="313"/>
      <c r="CA880" s="313"/>
      <c r="CB880" s="313"/>
      <c r="CC880" s="313"/>
      <c r="CD880" s="313"/>
      <c r="CE880" s="313"/>
      <c r="CF880" s="313"/>
      <c r="CG880" s="313"/>
      <c r="CH880" s="313"/>
      <c r="CI880" s="313"/>
      <c r="CJ880" s="313"/>
      <c r="CK880" s="313"/>
      <c r="CL880" s="313"/>
      <c r="CM880" s="313"/>
      <c r="CN880" s="313"/>
      <c r="CO880" s="313"/>
      <c r="CP880" s="313"/>
      <c r="CQ880" s="313"/>
      <c r="CR880" s="313"/>
      <c r="CS880" s="313"/>
      <c r="CT880" s="313"/>
      <c r="CU880" s="313"/>
      <c r="CV880" s="313"/>
      <c r="CW880" s="313"/>
      <c r="CX880" s="313"/>
      <c r="CY880" s="313"/>
      <c r="CZ880" s="313"/>
      <c r="DA880" s="313"/>
      <c r="DB880" s="313"/>
      <c r="DC880" s="313"/>
      <c r="DD880" s="313"/>
      <c r="DE880" s="313"/>
      <c r="DF880" s="313"/>
      <c r="DG880" s="313"/>
      <c r="DH880" s="313"/>
      <c r="DI880" s="313"/>
      <c r="DJ880" s="313"/>
      <c r="DK880" s="313"/>
      <c r="DL880" s="313"/>
      <c r="DM880" s="313"/>
      <c r="DN880" s="313"/>
      <c r="DO880" s="313"/>
      <c r="DP880" s="313"/>
      <c r="DQ880" s="313"/>
      <c r="DR880" s="313"/>
      <c r="DS880" s="313"/>
      <c r="DT880" s="313"/>
      <c r="DU880" s="313"/>
      <c r="DV880" s="313"/>
      <c r="DW880" s="313"/>
      <c r="DX880" s="313"/>
      <c r="DY880" s="313"/>
      <c r="DZ880" s="313"/>
      <c r="EA880" s="313"/>
      <c r="EB880" s="313"/>
      <c r="EC880" s="313"/>
      <c r="ED880" s="313"/>
      <c r="EE880" s="313"/>
      <c r="EF880" s="313"/>
      <c r="EG880" s="313"/>
      <c r="EH880" s="313"/>
      <c r="EI880" s="313"/>
      <c r="EJ880" s="313"/>
      <c r="EK880" s="313"/>
      <c r="EL880" s="313"/>
      <c r="EM880" s="313"/>
      <c r="EN880" s="313"/>
      <c r="EO880" s="313"/>
      <c r="EP880" s="313"/>
      <c r="EQ880" s="313"/>
      <c r="ER880" s="313"/>
      <c r="ES880" s="313"/>
      <c r="ET880" s="313"/>
      <c r="EU880" s="313"/>
      <c r="EV880" s="313"/>
      <c r="EW880" s="313"/>
      <c r="EX880" s="313"/>
      <c r="EY880" s="313"/>
      <c r="EZ880" s="313"/>
      <c r="FA880" s="313"/>
      <c r="FB880" s="313"/>
      <c r="FC880" s="313"/>
      <c r="FD880" s="313"/>
      <c r="FE880" s="313"/>
      <c r="FF880" s="313"/>
      <c r="FG880" s="313"/>
      <c r="FH880" s="313"/>
      <c r="FI880" s="313"/>
      <c r="FJ880" s="313"/>
      <c r="FK880" s="313"/>
      <c r="FL880" s="313"/>
      <c r="FM880" s="313"/>
      <c r="FN880" s="313"/>
      <c r="FO880" s="313"/>
      <c r="FP880" s="313"/>
      <c r="FQ880" s="313"/>
      <c r="FR880" s="313"/>
      <c r="FS880" s="313"/>
      <c r="FT880" s="313"/>
      <c r="FU880" s="313"/>
      <c r="FV880" s="313"/>
      <c r="FW880" s="313"/>
      <c r="FX880" s="313"/>
      <c r="FY880" s="313"/>
      <c r="FZ880" s="313"/>
      <c r="GA880" s="313"/>
      <c r="GB880" s="313"/>
      <c r="GC880" s="313"/>
      <c r="GD880" s="313"/>
      <c r="GE880" s="313"/>
      <c r="GF880" s="313"/>
      <c r="GG880" s="313"/>
      <c r="GH880" s="313"/>
      <c r="GI880" s="313"/>
      <c r="GJ880" s="313"/>
      <c r="GK880" s="313"/>
      <c r="GL880" s="313"/>
      <c r="GM880" s="313"/>
      <c r="GN880" s="313"/>
      <c r="GO880" s="313"/>
      <c r="GP880" s="313"/>
      <c r="GQ880" s="313"/>
      <c r="GR880" s="313"/>
      <c r="GS880" s="313"/>
      <c r="GT880" s="313"/>
      <c r="GU880" s="313"/>
      <c r="GV880" s="313"/>
      <c r="GW880" s="313"/>
    </row>
    <row r="881" spans="1:205" s="49" customFormat="1" ht="50.25" customHeight="1">
      <c r="A881" s="316"/>
      <c r="B881" s="98" t="s">
        <v>137</v>
      </c>
      <c r="C881" s="34">
        <v>25</v>
      </c>
      <c r="D881" s="34"/>
      <c r="E881" s="34"/>
      <c r="F881" s="34">
        <v>0.75</v>
      </c>
      <c r="G881" s="34">
        <v>1.25</v>
      </c>
      <c r="H881" s="34">
        <v>2.8</v>
      </c>
      <c r="I881" s="78">
        <v>33.33</v>
      </c>
      <c r="J881" s="34"/>
      <c r="K881" s="34">
        <f>SUM(K882:K887)</f>
        <v>1.948521</v>
      </c>
      <c r="L881" s="34">
        <v>0.58</v>
      </c>
      <c r="M881" s="34">
        <v>0.02</v>
      </c>
      <c r="N881" s="34">
        <v>14.08</v>
      </c>
      <c r="O881" s="34">
        <v>0.1</v>
      </c>
      <c r="P881" s="74">
        <v>12.17</v>
      </c>
      <c r="Q881" s="74">
        <v>12.16</v>
      </c>
      <c r="R881" s="34">
        <v>4</v>
      </c>
      <c r="S881" s="34">
        <v>0.13</v>
      </c>
      <c r="T881" s="316"/>
      <c r="U881" s="316"/>
      <c r="V881" s="316"/>
      <c r="W881" s="316"/>
      <c r="X881" s="316"/>
      <c r="Y881" s="316"/>
      <c r="Z881" s="316"/>
      <c r="AA881" s="316"/>
      <c r="AB881" s="316"/>
      <c r="AC881" s="316"/>
      <c r="AD881" s="316"/>
      <c r="AE881" s="316"/>
      <c r="AF881" s="316"/>
      <c r="AG881" s="316"/>
      <c r="AH881" s="316"/>
      <c r="AI881" s="316"/>
      <c r="AJ881" s="316"/>
      <c r="AK881" s="316"/>
      <c r="AL881" s="316"/>
      <c r="AM881" s="316"/>
      <c r="AN881" s="316"/>
      <c r="AO881" s="316"/>
      <c r="AP881" s="316"/>
      <c r="AQ881" s="316"/>
      <c r="AR881" s="316"/>
      <c r="AS881" s="316"/>
      <c r="AT881" s="316"/>
      <c r="AU881" s="316"/>
      <c r="AV881" s="316"/>
      <c r="AW881" s="316"/>
      <c r="AX881" s="316"/>
      <c r="AY881" s="316"/>
      <c r="AZ881" s="316"/>
      <c r="BA881" s="316"/>
      <c r="BB881" s="316"/>
      <c r="BC881" s="316"/>
      <c r="BD881" s="316"/>
      <c r="BE881" s="316"/>
      <c r="BF881" s="316"/>
      <c r="BG881" s="316"/>
      <c r="BH881" s="316"/>
      <c r="BI881" s="316"/>
      <c r="BJ881" s="316"/>
      <c r="BK881" s="316"/>
      <c r="BL881" s="316"/>
      <c r="BM881" s="316"/>
      <c r="BN881" s="316"/>
      <c r="BO881" s="316"/>
      <c r="BP881" s="316"/>
      <c r="BQ881" s="316"/>
      <c r="BR881" s="316"/>
      <c r="BS881" s="316"/>
      <c r="BT881" s="316"/>
      <c r="BU881" s="316"/>
      <c r="BV881" s="316"/>
      <c r="BW881" s="316"/>
      <c r="BX881" s="316"/>
      <c r="BY881" s="316"/>
      <c r="BZ881" s="316"/>
      <c r="CA881" s="316"/>
      <c r="CB881" s="316"/>
      <c r="CC881" s="316"/>
      <c r="CD881" s="316"/>
      <c r="CE881" s="316"/>
      <c r="CF881" s="316"/>
      <c r="CG881" s="316"/>
      <c r="CH881" s="316"/>
      <c r="CI881" s="316"/>
      <c r="CJ881" s="316"/>
      <c r="CK881" s="316"/>
      <c r="CL881" s="316"/>
      <c r="CM881" s="316"/>
      <c r="CN881" s="316"/>
      <c r="CO881" s="316"/>
      <c r="CP881" s="316"/>
      <c r="CQ881" s="316"/>
      <c r="CR881" s="316"/>
      <c r="CS881" s="316"/>
      <c r="CT881" s="316"/>
      <c r="CU881" s="316"/>
      <c r="CV881" s="316"/>
      <c r="CW881" s="316"/>
      <c r="CX881" s="316"/>
      <c r="CY881" s="316"/>
      <c r="CZ881" s="316"/>
      <c r="DA881" s="316"/>
      <c r="DB881" s="316"/>
      <c r="DC881" s="316"/>
      <c r="DD881" s="316"/>
      <c r="DE881" s="316"/>
      <c r="DF881" s="316"/>
      <c r="DG881" s="316"/>
      <c r="DH881" s="316"/>
      <c r="DI881" s="316"/>
      <c r="DJ881" s="316"/>
      <c r="DK881" s="316"/>
      <c r="DL881" s="316"/>
      <c r="DM881" s="316"/>
      <c r="DN881" s="316"/>
      <c r="DO881" s="316"/>
      <c r="DP881" s="316"/>
      <c r="DQ881" s="316"/>
      <c r="DR881" s="316"/>
      <c r="DS881" s="316"/>
      <c r="DT881" s="316"/>
      <c r="DU881" s="316"/>
      <c r="DV881" s="316"/>
      <c r="DW881" s="316"/>
      <c r="DX881" s="316"/>
      <c r="DY881" s="316"/>
      <c r="DZ881" s="316"/>
      <c r="EA881" s="316"/>
      <c r="EB881" s="316"/>
      <c r="EC881" s="316"/>
      <c r="ED881" s="316"/>
      <c r="EE881" s="316"/>
      <c r="EF881" s="316"/>
      <c r="EG881" s="316"/>
      <c r="EH881" s="316"/>
      <c r="EI881" s="316"/>
      <c r="EJ881" s="316"/>
      <c r="EK881" s="316"/>
      <c r="EL881" s="316"/>
      <c r="EM881" s="316"/>
      <c r="EN881" s="316"/>
      <c r="EO881" s="316"/>
      <c r="EP881" s="316"/>
      <c r="EQ881" s="316"/>
      <c r="ER881" s="316"/>
      <c r="ES881" s="316"/>
      <c r="ET881" s="316"/>
      <c r="EU881" s="316"/>
      <c r="EV881" s="316"/>
      <c r="EW881" s="316"/>
      <c r="EX881" s="316"/>
      <c r="EY881" s="316"/>
      <c r="EZ881" s="316"/>
      <c r="FA881" s="316"/>
      <c r="FB881" s="316"/>
      <c r="FC881" s="316"/>
      <c r="FD881" s="316"/>
      <c r="FE881" s="316"/>
      <c r="FF881" s="316"/>
      <c r="FG881" s="316"/>
      <c r="FH881" s="316"/>
      <c r="FI881" s="316"/>
      <c r="FJ881" s="316"/>
      <c r="FK881" s="316"/>
      <c r="FL881" s="316"/>
      <c r="FM881" s="316"/>
      <c r="FN881" s="316"/>
      <c r="FO881" s="316"/>
      <c r="FP881" s="316"/>
      <c r="FQ881" s="316"/>
      <c r="FR881" s="316"/>
      <c r="FS881" s="316"/>
      <c r="FT881" s="316"/>
      <c r="FU881" s="316"/>
      <c r="FV881" s="316"/>
      <c r="FW881" s="316"/>
      <c r="FX881" s="316"/>
      <c r="FY881" s="316"/>
      <c r="FZ881" s="316"/>
      <c r="GA881" s="316"/>
      <c r="GB881" s="316"/>
      <c r="GC881" s="316"/>
      <c r="GD881" s="316"/>
      <c r="GE881" s="316"/>
      <c r="GF881" s="316"/>
      <c r="GG881" s="316"/>
      <c r="GH881" s="316"/>
      <c r="GI881" s="316"/>
      <c r="GJ881" s="316"/>
      <c r="GK881" s="316"/>
      <c r="GL881" s="316"/>
      <c r="GM881" s="316"/>
      <c r="GN881" s="316"/>
      <c r="GO881" s="316"/>
      <c r="GP881" s="316"/>
      <c r="GQ881" s="316"/>
      <c r="GR881" s="316"/>
      <c r="GS881" s="316"/>
      <c r="GT881" s="316"/>
      <c r="GU881" s="316"/>
      <c r="GV881" s="316"/>
      <c r="GW881" s="316"/>
    </row>
    <row r="882" spans="1:205" s="38" customFormat="1" ht="25.5" customHeight="1">
      <c r="A882" s="304"/>
      <c r="B882" s="208" t="s">
        <v>106</v>
      </c>
      <c r="C882" s="189"/>
      <c r="D882" s="73">
        <v>6.5</v>
      </c>
      <c r="E882" s="73">
        <v>6.5</v>
      </c>
      <c r="F882" s="189"/>
      <c r="G882" s="189"/>
      <c r="H882" s="189"/>
      <c r="I882" s="189"/>
      <c r="J882" s="189">
        <v>240.2</v>
      </c>
      <c r="K882" s="189">
        <f aca="true" t="shared" si="36" ref="K882:K887">J882*D882/1000</f>
        <v>1.5613</v>
      </c>
      <c r="L882" s="189"/>
      <c r="M882" s="189"/>
      <c r="N882" s="189"/>
      <c r="O882" s="189"/>
      <c r="P882" s="191"/>
      <c r="Q882" s="191"/>
      <c r="R882" s="189"/>
      <c r="S882" s="189"/>
      <c r="T882" s="304"/>
      <c r="U882" s="304"/>
      <c r="V882" s="304"/>
      <c r="W882" s="304"/>
      <c r="X882" s="304"/>
      <c r="Y882" s="304"/>
      <c r="Z882" s="304"/>
      <c r="AA882" s="304"/>
      <c r="AB882" s="304"/>
      <c r="AC882" s="304"/>
      <c r="AD882" s="304"/>
      <c r="AE882" s="304"/>
      <c r="AF882" s="304"/>
      <c r="AG882" s="304"/>
      <c r="AH882" s="304"/>
      <c r="AI882" s="304"/>
      <c r="AJ882" s="304"/>
      <c r="AK882" s="304"/>
      <c r="AL882" s="304"/>
      <c r="AM882" s="304"/>
      <c r="AN882" s="304"/>
      <c r="AO882" s="304"/>
      <c r="AP882" s="304"/>
      <c r="AQ882" s="304"/>
      <c r="AR882" s="304"/>
      <c r="AS882" s="304"/>
      <c r="AT882" s="304"/>
      <c r="AU882" s="304"/>
      <c r="AV882" s="304"/>
      <c r="AW882" s="304"/>
      <c r="AX882" s="304"/>
      <c r="AY882" s="304"/>
      <c r="AZ882" s="304"/>
      <c r="BA882" s="304"/>
      <c r="BB882" s="304"/>
      <c r="BC882" s="304"/>
      <c r="BD882" s="304"/>
      <c r="BE882" s="304"/>
      <c r="BF882" s="304"/>
      <c r="BG882" s="304"/>
      <c r="BH882" s="304"/>
      <c r="BI882" s="304"/>
      <c r="BJ882" s="304"/>
      <c r="BK882" s="304"/>
      <c r="BL882" s="304"/>
      <c r="BM882" s="304"/>
      <c r="BN882" s="304"/>
      <c r="BO882" s="304"/>
      <c r="BP882" s="304"/>
      <c r="BQ882" s="304"/>
      <c r="BR882" s="304"/>
      <c r="BS882" s="304"/>
      <c r="BT882" s="304"/>
      <c r="BU882" s="304"/>
      <c r="BV882" s="304"/>
      <c r="BW882" s="304"/>
      <c r="BX882" s="304"/>
      <c r="BY882" s="304"/>
      <c r="BZ882" s="304"/>
      <c r="CA882" s="304"/>
      <c r="CB882" s="304"/>
      <c r="CC882" s="304"/>
      <c r="CD882" s="304"/>
      <c r="CE882" s="304"/>
      <c r="CF882" s="304"/>
      <c r="CG882" s="304"/>
      <c r="CH882" s="304"/>
      <c r="CI882" s="304"/>
      <c r="CJ882" s="304"/>
      <c r="CK882" s="304"/>
      <c r="CL882" s="304"/>
      <c r="CM882" s="304"/>
      <c r="CN882" s="304"/>
      <c r="CO882" s="304"/>
      <c r="CP882" s="304"/>
      <c r="CQ882" s="304"/>
      <c r="CR882" s="304"/>
      <c r="CS882" s="304"/>
      <c r="CT882" s="304"/>
      <c r="CU882" s="304"/>
      <c r="CV882" s="304"/>
      <c r="CW882" s="304"/>
      <c r="CX882" s="304"/>
      <c r="CY882" s="304"/>
      <c r="CZ882" s="304"/>
      <c r="DA882" s="304"/>
      <c r="DB882" s="304"/>
      <c r="DC882" s="304"/>
      <c r="DD882" s="304"/>
      <c r="DE882" s="304"/>
      <c r="DF882" s="304"/>
      <c r="DG882" s="304"/>
      <c r="DH882" s="304"/>
      <c r="DI882" s="304"/>
      <c r="DJ882" s="304"/>
      <c r="DK882" s="304"/>
      <c r="DL882" s="304"/>
      <c r="DM882" s="304"/>
      <c r="DN882" s="304"/>
      <c r="DO882" s="304"/>
      <c r="DP882" s="304"/>
      <c r="DQ882" s="304"/>
      <c r="DR882" s="304"/>
      <c r="DS882" s="304"/>
      <c r="DT882" s="304"/>
      <c r="DU882" s="304"/>
      <c r="DV882" s="304"/>
      <c r="DW882" s="304"/>
      <c r="DX882" s="304"/>
      <c r="DY882" s="304"/>
      <c r="DZ882" s="304"/>
      <c r="EA882" s="304"/>
      <c r="EB882" s="304"/>
      <c r="EC882" s="304"/>
      <c r="ED882" s="304"/>
      <c r="EE882" s="304"/>
      <c r="EF882" s="304"/>
      <c r="EG882" s="304"/>
      <c r="EH882" s="304"/>
      <c r="EI882" s="304"/>
      <c r="EJ882" s="304"/>
      <c r="EK882" s="304"/>
      <c r="EL882" s="304"/>
      <c r="EM882" s="304"/>
      <c r="EN882" s="304"/>
      <c r="EO882" s="304"/>
      <c r="EP882" s="304"/>
      <c r="EQ882" s="304"/>
      <c r="ER882" s="304"/>
      <c r="ES882" s="304"/>
      <c r="ET882" s="304"/>
      <c r="EU882" s="304"/>
      <c r="EV882" s="304"/>
      <c r="EW882" s="304"/>
      <c r="EX882" s="304"/>
      <c r="EY882" s="304"/>
      <c r="EZ882" s="304"/>
      <c r="FA882" s="304"/>
      <c r="FB882" s="304"/>
      <c r="FC882" s="304"/>
      <c r="FD882" s="304"/>
      <c r="FE882" s="304"/>
      <c r="FF882" s="304"/>
      <c r="FG882" s="304"/>
      <c r="FH882" s="304"/>
      <c r="FI882" s="304"/>
      <c r="FJ882" s="304"/>
      <c r="FK882" s="304"/>
      <c r="FL882" s="304"/>
      <c r="FM882" s="304"/>
      <c r="FN882" s="304"/>
      <c r="FO882" s="304"/>
      <c r="FP882" s="304"/>
      <c r="FQ882" s="304"/>
      <c r="FR882" s="304"/>
      <c r="FS882" s="304"/>
      <c r="FT882" s="304"/>
      <c r="FU882" s="304"/>
      <c r="FV882" s="304"/>
      <c r="FW882" s="304"/>
      <c r="FX882" s="304"/>
      <c r="FY882" s="304"/>
      <c r="FZ882" s="304"/>
      <c r="GA882" s="304"/>
      <c r="GB882" s="304"/>
      <c r="GC882" s="304"/>
      <c r="GD882" s="304"/>
      <c r="GE882" s="304"/>
      <c r="GF882" s="304"/>
      <c r="GG882" s="304"/>
      <c r="GH882" s="304"/>
      <c r="GI882" s="304"/>
      <c r="GJ882" s="304"/>
      <c r="GK882" s="304"/>
      <c r="GL882" s="304"/>
      <c r="GM882" s="304"/>
      <c r="GN882" s="304"/>
      <c r="GO882" s="304"/>
      <c r="GP882" s="304"/>
      <c r="GQ882" s="304"/>
      <c r="GR882" s="304"/>
      <c r="GS882" s="304"/>
      <c r="GT882" s="304"/>
      <c r="GU882" s="304"/>
      <c r="GV882" s="304"/>
      <c r="GW882" s="304"/>
    </row>
    <row r="883" spans="1:205" s="38" customFormat="1" ht="33.75" customHeight="1">
      <c r="A883" s="304"/>
      <c r="B883" s="208" t="s">
        <v>65</v>
      </c>
      <c r="C883" s="189"/>
      <c r="D883" s="73">
        <v>1.9</v>
      </c>
      <c r="E883" s="73">
        <v>1.9</v>
      </c>
      <c r="F883" s="189"/>
      <c r="G883" s="189"/>
      <c r="H883" s="189"/>
      <c r="I883" s="189"/>
      <c r="J883" s="189">
        <v>39.19</v>
      </c>
      <c r="K883" s="189">
        <f t="shared" si="36"/>
        <v>0.074461</v>
      </c>
      <c r="L883" s="189"/>
      <c r="M883" s="189"/>
      <c r="N883" s="189"/>
      <c r="O883" s="189"/>
      <c r="P883" s="191"/>
      <c r="Q883" s="191"/>
      <c r="R883" s="189"/>
      <c r="S883" s="189"/>
      <c r="T883" s="304"/>
      <c r="U883" s="304"/>
      <c r="V883" s="304"/>
      <c r="W883" s="304"/>
      <c r="X883" s="304"/>
      <c r="Y883" s="304"/>
      <c r="Z883" s="304"/>
      <c r="AA883" s="304"/>
      <c r="AB883" s="304"/>
      <c r="AC883" s="304"/>
      <c r="AD883" s="304"/>
      <c r="AE883" s="304"/>
      <c r="AF883" s="304"/>
      <c r="AG883" s="304"/>
      <c r="AH883" s="304"/>
      <c r="AI883" s="304"/>
      <c r="AJ883" s="304"/>
      <c r="AK883" s="304"/>
      <c r="AL883" s="304"/>
      <c r="AM883" s="304"/>
      <c r="AN883" s="304"/>
      <c r="AO883" s="304"/>
      <c r="AP883" s="304"/>
      <c r="AQ883" s="304"/>
      <c r="AR883" s="304"/>
      <c r="AS883" s="304"/>
      <c r="AT883" s="304"/>
      <c r="AU883" s="304"/>
      <c r="AV883" s="304"/>
      <c r="AW883" s="304"/>
      <c r="AX883" s="304"/>
      <c r="AY883" s="304"/>
      <c r="AZ883" s="304"/>
      <c r="BA883" s="304"/>
      <c r="BB883" s="304"/>
      <c r="BC883" s="304"/>
      <c r="BD883" s="304"/>
      <c r="BE883" s="304"/>
      <c r="BF883" s="304"/>
      <c r="BG883" s="304"/>
      <c r="BH883" s="304"/>
      <c r="BI883" s="304"/>
      <c r="BJ883" s="304"/>
      <c r="BK883" s="304"/>
      <c r="BL883" s="304"/>
      <c r="BM883" s="304"/>
      <c r="BN883" s="304"/>
      <c r="BO883" s="304"/>
      <c r="BP883" s="304"/>
      <c r="BQ883" s="304"/>
      <c r="BR883" s="304"/>
      <c r="BS883" s="304"/>
      <c r="BT883" s="304"/>
      <c r="BU883" s="304"/>
      <c r="BV883" s="304"/>
      <c r="BW883" s="304"/>
      <c r="BX883" s="304"/>
      <c r="BY883" s="304"/>
      <c r="BZ883" s="304"/>
      <c r="CA883" s="304"/>
      <c r="CB883" s="304"/>
      <c r="CC883" s="304"/>
      <c r="CD883" s="304"/>
      <c r="CE883" s="304"/>
      <c r="CF883" s="304"/>
      <c r="CG883" s="304"/>
      <c r="CH883" s="304"/>
      <c r="CI883" s="304"/>
      <c r="CJ883" s="304"/>
      <c r="CK883" s="304"/>
      <c r="CL883" s="304"/>
      <c r="CM883" s="304"/>
      <c r="CN883" s="304"/>
      <c r="CO883" s="304"/>
      <c r="CP883" s="304"/>
      <c r="CQ883" s="304"/>
      <c r="CR883" s="304"/>
      <c r="CS883" s="304"/>
      <c r="CT883" s="304"/>
      <c r="CU883" s="304"/>
      <c r="CV883" s="304"/>
      <c r="CW883" s="304"/>
      <c r="CX883" s="304"/>
      <c r="CY883" s="304"/>
      <c r="CZ883" s="304"/>
      <c r="DA883" s="304"/>
      <c r="DB883" s="304"/>
      <c r="DC883" s="304"/>
      <c r="DD883" s="304"/>
      <c r="DE883" s="304"/>
      <c r="DF883" s="304"/>
      <c r="DG883" s="304"/>
      <c r="DH883" s="304"/>
      <c r="DI883" s="304"/>
      <c r="DJ883" s="304"/>
      <c r="DK883" s="304"/>
      <c r="DL883" s="304"/>
      <c r="DM883" s="304"/>
      <c r="DN883" s="304"/>
      <c r="DO883" s="304"/>
      <c r="DP883" s="304"/>
      <c r="DQ883" s="304"/>
      <c r="DR883" s="304"/>
      <c r="DS883" s="304"/>
      <c r="DT883" s="304"/>
      <c r="DU883" s="304"/>
      <c r="DV883" s="304"/>
      <c r="DW883" s="304"/>
      <c r="DX883" s="304"/>
      <c r="DY883" s="304"/>
      <c r="DZ883" s="304"/>
      <c r="EA883" s="304"/>
      <c r="EB883" s="304"/>
      <c r="EC883" s="304"/>
      <c r="ED883" s="304"/>
      <c r="EE883" s="304"/>
      <c r="EF883" s="304"/>
      <c r="EG883" s="304"/>
      <c r="EH883" s="304"/>
      <c r="EI883" s="304"/>
      <c r="EJ883" s="304"/>
      <c r="EK883" s="304"/>
      <c r="EL883" s="304"/>
      <c r="EM883" s="304"/>
      <c r="EN883" s="304"/>
      <c r="EO883" s="304"/>
      <c r="EP883" s="304"/>
      <c r="EQ883" s="304"/>
      <c r="ER883" s="304"/>
      <c r="ES883" s="304"/>
      <c r="ET883" s="304"/>
      <c r="EU883" s="304"/>
      <c r="EV883" s="304"/>
      <c r="EW883" s="304"/>
      <c r="EX883" s="304"/>
      <c r="EY883" s="304"/>
      <c r="EZ883" s="304"/>
      <c r="FA883" s="304"/>
      <c r="FB883" s="304"/>
      <c r="FC883" s="304"/>
      <c r="FD883" s="304"/>
      <c r="FE883" s="304"/>
      <c r="FF883" s="304"/>
      <c r="FG883" s="304"/>
      <c r="FH883" s="304"/>
      <c r="FI883" s="304"/>
      <c r="FJ883" s="304"/>
      <c r="FK883" s="304"/>
      <c r="FL883" s="304"/>
      <c r="FM883" s="304"/>
      <c r="FN883" s="304"/>
      <c r="FO883" s="304"/>
      <c r="FP883" s="304"/>
      <c r="FQ883" s="304"/>
      <c r="FR883" s="304"/>
      <c r="FS883" s="304"/>
      <c r="FT883" s="304"/>
      <c r="FU883" s="304"/>
      <c r="FV883" s="304"/>
      <c r="FW883" s="304"/>
      <c r="FX883" s="304"/>
      <c r="FY883" s="304"/>
      <c r="FZ883" s="304"/>
      <c r="GA883" s="304"/>
      <c r="GB883" s="304"/>
      <c r="GC883" s="304"/>
      <c r="GD883" s="304"/>
      <c r="GE883" s="304"/>
      <c r="GF883" s="304"/>
      <c r="GG883" s="304"/>
      <c r="GH883" s="304"/>
      <c r="GI883" s="304"/>
      <c r="GJ883" s="304"/>
      <c r="GK883" s="304"/>
      <c r="GL883" s="304"/>
      <c r="GM883" s="304"/>
      <c r="GN883" s="304"/>
      <c r="GO883" s="304"/>
      <c r="GP883" s="304"/>
      <c r="GQ883" s="304"/>
      <c r="GR883" s="304"/>
      <c r="GS883" s="304"/>
      <c r="GT883" s="304"/>
      <c r="GU883" s="304"/>
      <c r="GV883" s="304"/>
      <c r="GW883" s="304"/>
    </row>
    <row r="884" spans="1:205" s="38" customFormat="1" ht="29.25" customHeight="1">
      <c r="A884" s="304"/>
      <c r="B884" s="208" t="s">
        <v>63</v>
      </c>
      <c r="C884" s="189"/>
      <c r="D884" s="73">
        <v>19</v>
      </c>
      <c r="E884" s="73">
        <v>19</v>
      </c>
      <c r="F884" s="189"/>
      <c r="G884" s="189"/>
      <c r="H884" s="189"/>
      <c r="I884" s="189"/>
      <c r="J884" s="189"/>
      <c r="K884" s="189">
        <f t="shared" si="36"/>
        <v>0</v>
      </c>
      <c r="L884" s="189"/>
      <c r="M884" s="189"/>
      <c r="N884" s="189"/>
      <c r="O884" s="189"/>
      <c r="P884" s="191"/>
      <c r="Q884" s="191"/>
      <c r="R884" s="189"/>
      <c r="S884" s="189"/>
      <c r="T884" s="304"/>
      <c r="U884" s="304"/>
      <c r="V884" s="304"/>
      <c r="W884" s="304"/>
      <c r="X884" s="304"/>
      <c r="Y884" s="304"/>
      <c r="Z884" s="304"/>
      <c r="AA884" s="304"/>
      <c r="AB884" s="304"/>
      <c r="AC884" s="304"/>
      <c r="AD884" s="304"/>
      <c r="AE884" s="304"/>
      <c r="AF884" s="304"/>
      <c r="AG884" s="304"/>
      <c r="AH884" s="304"/>
      <c r="AI884" s="304"/>
      <c r="AJ884" s="304"/>
      <c r="AK884" s="304"/>
      <c r="AL884" s="304"/>
      <c r="AM884" s="304"/>
      <c r="AN884" s="304"/>
      <c r="AO884" s="304"/>
      <c r="AP884" s="304"/>
      <c r="AQ884" s="304"/>
      <c r="AR884" s="304"/>
      <c r="AS884" s="304"/>
      <c r="AT884" s="304"/>
      <c r="AU884" s="304"/>
      <c r="AV884" s="304"/>
      <c r="AW884" s="304"/>
      <c r="AX884" s="304"/>
      <c r="AY884" s="304"/>
      <c r="AZ884" s="304"/>
      <c r="BA884" s="304"/>
      <c r="BB884" s="304"/>
      <c r="BC884" s="304"/>
      <c r="BD884" s="304"/>
      <c r="BE884" s="304"/>
      <c r="BF884" s="304"/>
      <c r="BG884" s="304"/>
      <c r="BH884" s="304"/>
      <c r="BI884" s="304"/>
      <c r="BJ884" s="304"/>
      <c r="BK884" s="304"/>
      <c r="BL884" s="304"/>
      <c r="BM884" s="304"/>
      <c r="BN884" s="304"/>
      <c r="BO884" s="304"/>
      <c r="BP884" s="304"/>
      <c r="BQ884" s="304"/>
      <c r="BR884" s="304"/>
      <c r="BS884" s="304"/>
      <c r="BT884" s="304"/>
      <c r="BU884" s="304"/>
      <c r="BV884" s="304"/>
      <c r="BW884" s="304"/>
      <c r="BX884" s="304"/>
      <c r="BY884" s="304"/>
      <c r="BZ884" s="304"/>
      <c r="CA884" s="304"/>
      <c r="CB884" s="304"/>
      <c r="CC884" s="304"/>
      <c r="CD884" s="304"/>
      <c r="CE884" s="304"/>
      <c r="CF884" s="304"/>
      <c r="CG884" s="304"/>
      <c r="CH884" s="304"/>
      <c r="CI884" s="304"/>
      <c r="CJ884" s="304"/>
      <c r="CK884" s="304"/>
      <c r="CL884" s="304"/>
      <c r="CM884" s="304"/>
      <c r="CN884" s="304"/>
      <c r="CO884" s="304"/>
      <c r="CP884" s="304"/>
      <c r="CQ884" s="304"/>
      <c r="CR884" s="304"/>
      <c r="CS884" s="304"/>
      <c r="CT884" s="304"/>
      <c r="CU884" s="304"/>
      <c r="CV884" s="304"/>
      <c r="CW884" s="304"/>
      <c r="CX884" s="304"/>
      <c r="CY884" s="304"/>
      <c r="CZ884" s="304"/>
      <c r="DA884" s="304"/>
      <c r="DB884" s="304"/>
      <c r="DC884" s="304"/>
      <c r="DD884" s="304"/>
      <c r="DE884" s="304"/>
      <c r="DF884" s="304"/>
      <c r="DG884" s="304"/>
      <c r="DH884" s="304"/>
      <c r="DI884" s="304"/>
      <c r="DJ884" s="304"/>
      <c r="DK884" s="304"/>
      <c r="DL884" s="304"/>
      <c r="DM884" s="304"/>
      <c r="DN884" s="304"/>
      <c r="DO884" s="304"/>
      <c r="DP884" s="304"/>
      <c r="DQ884" s="304"/>
      <c r="DR884" s="304"/>
      <c r="DS884" s="304"/>
      <c r="DT884" s="304"/>
      <c r="DU884" s="304"/>
      <c r="DV884" s="304"/>
      <c r="DW884" s="304"/>
      <c r="DX884" s="304"/>
      <c r="DY884" s="304"/>
      <c r="DZ884" s="304"/>
      <c r="EA884" s="304"/>
      <c r="EB884" s="304"/>
      <c r="EC884" s="304"/>
      <c r="ED884" s="304"/>
      <c r="EE884" s="304"/>
      <c r="EF884" s="304"/>
      <c r="EG884" s="304"/>
      <c r="EH884" s="304"/>
      <c r="EI884" s="304"/>
      <c r="EJ884" s="304"/>
      <c r="EK884" s="304"/>
      <c r="EL884" s="304"/>
      <c r="EM884" s="304"/>
      <c r="EN884" s="304"/>
      <c r="EO884" s="304"/>
      <c r="EP884" s="304"/>
      <c r="EQ884" s="304"/>
      <c r="ER884" s="304"/>
      <c r="ES884" s="304"/>
      <c r="ET884" s="304"/>
      <c r="EU884" s="304"/>
      <c r="EV884" s="304"/>
      <c r="EW884" s="304"/>
      <c r="EX884" s="304"/>
      <c r="EY884" s="304"/>
      <c r="EZ884" s="304"/>
      <c r="FA884" s="304"/>
      <c r="FB884" s="304"/>
      <c r="FC884" s="304"/>
      <c r="FD884" s="304"/>
      <c r="FE884" s="304"/>
      <c r="FF884" s="304"/>
      <c r="FG884" s="304"/>
      <c r="FH884" s="304"/>
      <c r="FI884" s="304"/>
      <c r="FJ884" s="304"/>
      <c r="FK884" s="304"/>
      <c r="FL884" s="304"/>
      <c r="FM884" s="304"/>
      <c r="FN884" s="304"/>
      <c r="FO884" s="304"/>
      <c r="FP884" s="304"/>
      <c r="FQ884" s="304"/>
      <c r="FR884" s="304"/>
      <c r="FS884" s="304"/>
      <c r="FT884" s="304"/>
      <c r="FU884" s="304"/>
      <c r="FV884" s="304"/>
      <c r="FW884" s="304"/>
      <c r="FX884" s="304"/>
      <c r="FY884" s="304"/>
      <c r="FZ884" s="304"/>
      <c r="GA884" s="304"/>
      <c r="GB884" s="304"/>
      <c r="GC884" s="304"/>
      <c r="GD884" s="304"/>
      <c r="GE884" s="304"/>
      <c r="GF884" s="304"/>
      <c r="GG884" s="304"/>
      <c r="GH884" s="304"/>
      <c r="GI884" s="304"/>
      <c r="GJ884" s="304"/>
      <c r="GK884" s="304"/>
      <c r="GL884" s="304"/>
      <c r="GM884" s="304"/>
      <c r="GN884" s="304"/>
      <c r="GO884" s="304"/>
      <c r="GP884" s="304"/>
      <c r="GQ884" s="304"/>
      <c r="GR884" s="304"/>
      <c r="GS884" s="304"/>
      <c r="GT884" s="304"/>
      <c r="GU884" s="304"/>
      <c r="GV884" s="304"/>
      <c r="GW884" s="304"/>
    </row>
    <row r="885" spans="1:205" s="38" customFormat="1" ht="64.5" customHeight="1">
      <c r="A885" s="304"/>
      <c r="B885" s="209" t="s">
        <v>129</v>
      </c>
      <c r="C885" s="189"/>
      <c r="D885" s="73">
        <v>4</v>
      </c>
      <c r="E885" s="73">
        <v>4</v>
      </c>
      <c r="F885" s="189"/>
      <c r="G885" s="189"/>
      <c r="H885" s="189"/>
      <c r="I885" s="189"/>
      <c r="J885" s="189"/>
      <c r="K885" s="189">
        <f t="shared" si="36"/>
        <v>0</v>
      </c>
      <c r="L885" s="189"/>
      <c r="M885" s="189"/>
      <c r="N885" s="189"/>
      <c r="O885" s="189"/>
      <c r="P885" s="191"/>
      <c r="Q885" s="191"/>
      <c r="R885" s="189"/>
      <c r="S885" s="189"/>
      <c r="T885" s="304"/>
      <c r="U885" s="304"/>
      <c r="V885" s="304"/>
      <c r="W885" s="304"/>
      <c r="X885" s="304"/>
      <c r="Y885" s="304"/>
      <c r="Z885" s="304"/>
      <c r="AA885" s="304"/>
      <c r="AB885" s="304"/>
      <c r="AC885" s="304"/>
      <c r="AD885" s="304"/>
      <c r="AE885" s="304"/>
      <c r="AF885" s="304"/>
      <c r="AG885" s="304"/>
      <c r="AH885" s="304"/>
      <c r="AI885" s="304"/>
      <c r="AJ885" s="304"/>
      <c r="AK885" s="304"/>
      <c r="AL885" s="304"/>
      <c r="AM885" s="304"/>
      <c r="AN885" s="304"/>
      <c r="AO885" s="304"/>
      <c r="AP885" s="304"/>
      <c r="AQ885" s="304"/>
      <c r="AR885" s="304"/>
      <c r="AS885" s="304"/>
      <c r="AT885" s="304"/>
      <c r="AU885" s="304"/>
      <c r="AV885" s="304"/>
      <c r="AW885" s="304"/>
      <c r="AX885" s="304"/>
      <c r="AY885" s="304"/>
      <c r="AZ885" s="304"/>
      <c r="BA885" s="304"/>
      <c r="BB885" s="304"/>
      <c r="BC885" s="304"/>
      <c r="BD885" s="304"/>
      <c r="BE885" s="304"/>
      <c r="BF885" s="304"/>
      <c r="BG885" s="304"/>
      <c r="BH885" s="304"/>
      <c r="BI885" s="304"/>
      <c r="BJ885" s="304"/>
      <c r="BK885" s="304"/>
      <c r="BL885" s="304"/>
      <c r="BM885" s="304"/>
      <c r="BN885" s="304"/>
      <c r="BO885" s="304"/>
      <c r="BP885" s="304"/>
      <c r="BQ885" s="304"/>
      <c r="BR885" s="304"/>
      <c r="BS885" s="304"/>
      <c r="BT885" s="304"/>
      <c r="BU885" s="304"/>
      <c r="BV885" s="304"/>
      <c r="BW885" s="304"/>
      <c r="BX885" s="304"/>
      <c r="BY885" s="304"/>
      <c r="BZ885" s="304"/>
      <c r="CA885" s="304"/>
      <c r="CB885" s="304"/>
      <c r="CC885" s="304"/>
      <c r="CD885" s="304"/>
      <c r="CE885" s="304"/>
      <c r="CF885" s="304"/>
      <c r="CG885" s="304"/>
      <c r="CH885" s="304"/>
      <c r="CI885" s="304"/>
      <c r="CJ885" s="304"/>
      <c r="CK885" s="304"/>
      <c r="CL885" s="304"/>
      <c r="CM885" s="304"/>
      <c r="CN885" s="304"/>
      <c r="CO885" s="304"/>
      <c r="CP885" s="304"/>
      <c r="CQ885" s="304"/>
      <c r="CR885" s="304"/>
      <c r="CS885" s="304"/>
      <c r="CT885" s="304"/>
      <c r="CU885" s="304"/>
      <c r="CV885" s="304"/>
      <c r="CW885" s="304"/>
      <c r="CX885" s="304"/>
      <c r="CY885" s="304"/>
      <c r="CZ885" s="304"/>
      <c r="DA885" s="304"/>
      <c r="DB885" s="304"/>
      <c r="DC885" s="304"/>
      <c r="DD885" s="304"/>
      <c r="DE885" s="304"/>
      <c r="DF885" s="304"/>
      <c r="DG885" s="304"/>
      <c r="DH885" s="304"/>
      <c r="DI885" s="304"/>
      <c r="DJ885" s="304"/>
      <c r="DK885" s="304"/>
      <c r="DL885" s="304"/>
      <c r="DM885" s="304"/>
      <c r="DN885" s="304"/>
      <c r="DO885" s="304"/>
      <c r="DP885" s="304"/>
      <c r="DQ885" s="304"/>
      <c r="DR885" s="304"/>
      <c r="DS885" s="304"/>
      <c r="DT885" s="304"/>
      <c r="DU885" s="304"/>
      <c r="DV885" s="304"/>
      <c r="DW885" s="304"/>
      <c r="DX885" s="304"/>
      <c r="DY885" s="304"/>
      <c r="DZ885" s="304"/>
      <c r="EA885" s="304"/>
      <c r="EB885" s="304"/>
      <c r="EC885" s="304"/>
      <c r="ED885" s="304"/>
      <c r="EE885" s="304"/>
      <c r="EF885" s="304"/>
      <c r="EG885" s="304"/>
      <c r="EH885" s="304"/>
      <c r="EI885" s="304"/>
      <c r="EJ885" s="304"/>
      <c r="EK885" s="304"/>
      <c r="EL885" s="304"/>
      <c r="EM885" s="304"/>
      <c r="EN885" s="304"/>
      <c r="EO885" s="304"/>
      <c r="EP885" s="304"/>
      <c r="EQ885" s="304"/>
      <c r="ER885" s="304"/>
      <c r="ES885" s="304"/>
      <c r="ET885" s="304"/>
      <c r="EU885" s="304"/>
      <c r="EV885" s="304"/>
      <c r="EW885" s="304"/>
      <c r="EX885" s="304"/>
      <c r="EY885" s="304"/>
      <c r="EZ885" s="304"/>
      <c r="FA885" s="304"/>
      <c r="FB885" s="304"/>
      <c r="FC885" s="304"/>
      <c r="FD885" s="304"/>
      <c r="FE885" s="304"/>
      <c r="FF885" s="304"/>
      <c r="FG885" s="304"/>
      <c r="FH885" s="304"/>
      <c r="FI885" s="304"/>
      <c r="FJ885" s="304"/>
      <c r="FK885" s="304"/>
      <c r="FL885" s="304"/>
      <c r="FM885" s="304"/>
      <c r="FN885" s="304"/>
      <c r="FO885" s="304"/>
      <c r="FP885" s="304"/>
      <c r="FQ885" s="304"/>
      <c r="FR885" s="304"/>
      <c r="FS885" s="304"/>
      <c r="FT885" s="304"/>
      <c r="FU885" s="304"/>
      <c r="FV885" s="304"/>
      <c r="FW885" s="304"/>
      <c r="FX885" s="304"/>
      <c r="FY885" s="304"/>
      <c r="FZ885" s="304"/>
      <c r="GA885" s="304"/>
      <c r="GB885" s="304"/>
      <c r="GC885" s="304"/>
      <c r="GD885" s="304"/>
      <c r="GE885" s="304"/>
      <c r="GF885" s="304"/>
      <c r="GG885" s="304"/>
      <c r="GH885" s="304"/>
      <c r="GI885" s="304"/>
      <c r="GJ885" s="304"/>
      <c r="GK885" s="304"/>
      <c r="GL885" s="304"/>
      <c r="GM885" s="304"/>
      <c r="GN885" s="304"/>
      <c r="GO885" s="304"/>
      <c r="GP885" s="304"/>
      <c r="GQ885" s="304"/>
      <c r="GR885" s="304"/>
      <c r="GS885" s="304"/>
      <c r="GT885" s="304"/>
      <c r="GU885" s="304"/>
      <c r="GV885" s="304"/>
      <c r="GW885" s="304"/>
    </row>
    <row r="886" spans="1:205" s="38" customFormat="1" ht="49.5" customHeight="1">
      <c r="A886" s="304"/>
      <c r="B886" s="102" t="s">
        <v>25</v>
      </c>
      <c r="C886" s="189"/>
      <c r="D886" s="73">
        <v>1.6</v>
      </c>
      <c r="E886" s="73">
        <v>1.6</v>
      </c>
      <c r="F886" s="189"/>
      <c r="G886" s="189"/>
      <c r="H886" s="189"/>
      <c r="I886" s="189"/>
      <c r="J886" s="189">
        <v>193.6</v>
      </c>
      <c r="K886" s="189">
        <f t="shared" si="36"/>
        <v>0.30976</v>
      </c>
      <c r="L886" s="189"/>
      <c r="M886" s="189"/>
      <c r="N886" s="189"/>
      <c r="O886" s="189"/>
      <c r="P886" s="191"/>
      <c r="Q886" s="191"/>
      <c r="R886" s="189"/>
      <c r="S886" s="189"/>
      <c r="T886" s="304"/>
      <c r="U886" s="304"/>
      <c r="V886" s="304"/>
      <c r="W886" s="304"/>
      <c r="X886" s="304"/>
      <c r="Y886" s="304"/>
      <c r="Z886" s="304"/>
      <c r="AA886" s="304"/>
      <c r="AB886" s="304"/>
      <c r="AC886" s="304"/>
      <c r="AD886" s="304"/>
      <c r="AE886" s="304"/>
      <c r="AF886" s="304"/>
      <c r="AG886" s="304"/>
      <c r="AH886" s="304"/>
      <c r="AI886" s="304"/>
      <c r="AJ886" s="304"/>
      <c r="AK886" s="304"/>
      <c r="AL886" s="304"/>
      <c r="AM886" s="304"/>
      <c r="AN886" s="304"/>
      <c r="AO886" s="304"/>
      <c r="AP886" s="304"/>
      <c r="AQ886" s="304"/>
      <c r="AR886" s="304"/>
      <c r="AS886" s="304"/>
      <c r="AT886" s="304"/>
      <c r="AU886" s="304"/>
      <c r="AV886" s="304"/>
      <c r="AW886" s="304"/>
      <c r="AX886" s="304"/>
      <c r="AY886" s="304"/>
      <c r="AZ886" s="304"/>
      <c r="BA886" s="304"/>
      <c r="BB886" s="304"/>
      <c r="BC886" s="304"/>
      <c r="BD886" s="304"/>
      <c r="BE886" s="304"/>
      <c r="BF886" s="304"/>
      <c r="BG886" s="304"/>
      <c r="BH886" s="304"/>
      <c r="BI886" s="304"/>
      <c r="BJ886" s="304"/>
      <c r="BK886" s="304"/>
      <c r="BL886" s="304"/>
      <c r="BM886" s="304"/>
      <c r="BN886" s="304"/>
      <c r="BO886" s="304"/>
      <c r="BP886" s="304"/>
      <c r="BQ886" s="304"/>
      <c r="BR886" s="304"/>
      <c r="BS886" s="304"/>
      <c r="BT886" s="304"/>
      <c r="BU886" s="304"/>
      <c r="BV886" s="304"/>
      <c r="BW886" s="304"/>
      <c r="BX886" s="304"/>
      <c r="BY886" s="304"/>
      <c r="BZ886" s="304"/>
      <c r="CA886" s="304"/>
      <c r="CB886" s="304"/>
      <c r="CC886" s="304"/>
      <c r="CD886" s="304"/>
      <c r="CE886" s="304"/>
      <c r="CF886" s="304"/>
      <c r="CG886" s="304"/>
      <c r="CH886" s="304"/>
      <c r="CI886" s="304"/>
      <c r="CJ886" s="304"/>
      <c r="CK886" s="304"/>
      <c r="CL886" s="304"/>
      <c r="CM886" s="304"/>
      <c r="CN886" s="304"/>
      <c r="CO886" s="304"/>
      <c r="CP886" s="304"/>
      <c r="CQ886" s="304"/>
      <c r="CR886" s="304"/>
      <c r="CS886" s="304"/>
      <c r="CT886" s="304"/>
      <c r="CU886" s="304"/>
      <c r="CV886" s="304"/>
      <c r="CW886" s="304"/>
      <c r="CX886" s="304"/>
      <c r="CY886" s="304"/>
      <c r="CZ886" s="304"/>
      <c r="DA886" s="304"/>
      <c r="DB886" s="304"/>
      <c r="DC886" s="304"/>
      <c r="DD886" s="304"/>
      <c r="DE886" s="304"/>
      <c r="DF886" s="304"/>
      <c r="DG886" s="304"/>
      <c r="DH886" s="304"/>
      <c r="DI886" s="304"/>
      <c r="DJ886" s="304"/>
      <c r="DK886" s="304"/>
      <c r="DL886" s="304"/>
      <c r="DM886" s="304"/>
      <c r="DN886" s="304"/>
      <c r="DO886" s="304"/>
      <c r="DP886" s="304"/>
      <c r="DQ886" s="304"/>
      <c r="DR886" s="304"/>
      <c r="DS886" s="304"/>
      <c r="DT886" s="304"/>
      <c r="DU886" s="304"/>
      <c r="DV886" s="304"/>
      <c r="DW886" s="304"/>
      <c r="DX886" s="304"/>
      <c r="DY886" s="304"/>
      <c r="DZ886" s="304"/>
      <c r="EA886" s="304"/>
      <c r="EB886" s="304"/>
      <c r="EC886" s="304"/>
      <c r="ED886" s="304"/>
      <c r="EE886" s="304"/>
      <c r="EF886" s="304"/>
      <c r="EG886" s="304"/>
      <c r="EH886" s="304"/>
      <c r="EI886" s="304"/>
      <c r="EJ886" s="304"/>
      <c r="EK886" s="304"/>
      <c r="EL886" s="304"/>
      <c r="EM886" s="304"/>
      <c r="EN886" s="304"/>
      <c r="EO886" s="304"/>
      <c r="EP886" s="304"/>
      <c r="EQ886" s="304"/>
      <c r="ER886" s="304"/>
      <c r="ES886" s="304"/>
      <c r="ET886" s="304"/>
      <c r="EU886" s="304"/>
      <c r="EV886" s="304"/>
      <c r="EW886" s="304"/>
      <c r="EX886" s="304"/>
      <c r="EY886" s="304"/>
      <c r="EZ886" s="304"/>
      <c r="FA886" s="304"/>
      <c r="FB886" s="304"/>
      <c r="FC886" s="304"/>
      <c r="FD886" s="304"/>
      <c r="FE886" s="304"/>
      <c r="FF886" s="304"/>
      <c r="FG886" s="304"/>
      <c r="FH886" s="304"/>
      <c r="FI886" s="304"/>
      <c r="FJ886" s="304"/>
      <c r="FK886" s="304"/>
      <c r="FL886" s="304"/>
      <c r="FM886" s="304"/>
      <c r="FN886" s="304"/>
      <c r="FO886" s="304"/>
      <c r="FP886" s="304"/>
      <c r="FQ886" s="304"/>
      <c r="FR886" s="304"/>
      <c r="FS886" s="304"/>
      <c r="FT886" s="304"/>
      <c r="FU886" s="304"/>
      <c r="FV886" s="304"/>
      <c r="FW886" s="304"/>
      <c r="FX886" s="304"/>
      <c r="FY886" s="304"/>
      <c r="FZ886" s="304"/>
      <c r="GA886" s="304"/>
      <c r="GB886" s="304"/>
      <c r="GC886" s="304"/>
      <c r="GD886" s="304"/>
      <c r="GE886" s="304"/>
      <c r="GF886" s="304"/>
      <c r="GG886" s="304"/>
      <c r="GH886" s="304"/>
      <c r="GI886" s="304"/>
      <c r="GJ886" s="304"/>
      <c r="GK886" s="304"/>
      <c r="GL886" s="304"/>
      <c r="GM886" s="304"/>
      <c r="GN886" s="304"/>
      <c r="GO886" s="304"/>
      <c r="GP886" s="304"/>
      <c r="GQ886" s="304"/>
      <c r="GR886" s="304"/>
      <c r="GS886" s="304"/>
      <c r="GT886" s="304"/>
      <c r="GU886" s="304"/>
      <c r="GV886" s="304"/>
      <c r="GW886" s="304"/>
    </row>
    <row r="887" spans="1:205" s="38" customFormat="1" ht="36.75" customHeight="1">
      <c r="A887" s="304"/>
      <c r="B887" s="102" t="s">
        <v>15</v>
      </c>
      <c r="C887" s="189"/>
      <c r="D887" s="73">
        <v>0.25</v>
      </c>
      <c r="E887" s="73">
        <v>0.25</v>
      </c>
      <c r="F887" s="189"/>
      <c r="G887" s="189"/>
      <c r="H887" s="189"/>
      <c r="I887" s="189"/>
      <c r="J887" s="189">
        <v>12</v>
      </c>
      <c r="K887" s="189">
        <f t="shared" si="36"/>
        <v>0.003</v>
      </c>
      <c r="L887" s="189"/>
      <c r="M887" s="189"/>
      <c r="N887" s="189"/>
      <c r="O887" s="189"/>
      <c r="P887" s="191"/>
      <c r="Q887" s="191"/>
      <c r="R887" s="189"/>
      <c r="S887" s="189"/>
      <c r="T887" s="304"/>
      <c r="U887" s="304"/>
      <c r="V887" s="304"/>
      <c r="W887" s="304"/>
      <c r="X887" s="304"/>
      <c r="Y887" s="304"/>
      <c r="Z887" s="304"/>
      <c r="AA887" s="304"/>
      <c r="AB887" s="304"/>
      <c r="AC887" s="304"/>
      <c r="AD887" s="304"/>
      <c r="AE887" s="304"/>
      <c r="AF887" s="304"/>
      <c r="AG887" s="304"/>
      <c r="AH887" s="304"/>
      <c r="AI887" s="304"/>
      <c r="AJ887" s="304"/>
      <c r="AK887" s="304"/>
      <c r="AL887" s="304"/>
      <c r="AM887" s="304"/>
      <c r="AN887" s="304"/>
      <c r="AO887" s="304"/>
      <c r="AP887" s="304"/>
      <c r="AQ887" s="304"/>
      <c r="AR887" s="304"/>
      <c r="AS887" s="304"/>
      <c r="AT887" s="304"/>
      <c r="AU887" s="304"/>
      <c r="AV887" s="304"/>
      <c r="AW887" s="304"/>
      <c r="AX887" s="304"/>
      <c r="AY887" s="304"/>
      <c r="AZ887" s="304"/>
      <c r="BA887" s="304"/>
      <c r="BB887" s="304"/>
      <c r="BC887" s="304"/>
      <c r="BD887" s="304"/>
      <c r="BE887" s="304"/>
      <c r="BF887" s="304"/>
      <c r="BG887" s="304"/>
      <c r="BH887" s="304"/>
      <c r="BI887" s="304"/>
      <c r="BJ887" s="304"/>
      <c r="BK887" s="304"/>
      <c r="BL887" s="304"/>
      <c r="BM887" s="304"/>
      <c r="BN887" s="304"/>
      <c r="BO887" s="304"/>
      <c r="BP887" s="304"/>
      <c r="BQ887" s="304"/>
      <c r="BR887" s="304"/>
      <c r="BS887" s="304"/>
      <c r="BT887" s="304"/>
      <c r="BU887" s="304"/>
      <c r="BV887" s="304"/>
      <c r="BW887" s="304"/>
      <c r="BX887" s="304"/>
      <c r="BY887" s="304"/>
      <c r="BZ887" s="304"/>
      <c r="CA887" s="304"/>
      <c r="CB887" s="304"/>
      <c r="CC887" s="304"/>
      <c r="CD887" s="304"/>
      <c r="CE887" s="304"/>
      <c r="CF887" s="304"/>
      <c r="CG887" s="304"/>
      <c r="CH887" s="304"/>
      <c r="CI887" s="304"/>
      <c r="CJ887" s="304"/>
      <c r="CK887" s="304"/>
      <c r="CL887" s="304"/>
      <c r="CM887" s="304"/>
      <c r="CN887" s="304"/>
      <c r="CO887" s="304"/>
      <c r="CP887" s="304"/>
      <c r="CQ887" s="304"/>
      <c r="CR887" s="304"/>
      <c r="CS887" s="304"/>
      <c r="CT887" s="304"/>
      <c r="CU887" s="304"/>
      <c r="CV887" s="304"/>
      <c r="CW887" s="304"/>
      <c r="CX887" s="304"/>
      <c r="CY887" s="304"/>
      <c r="CZ887" s="304"/>
      <c r="DA887" s="304"/>
      <c r="DB887" s="304"/>
      <c r="DC887" s="304"/>
      <c r="DD887" s="304"/>
      <c r="DE887" s="304"/>
      <c r="DF887" s="304"/>
      <c r="DG887" s="304"/>
      <c r="DH887" s="304"/>
      <c r="DI887" s="304"/>
      <c r="DJ887" s="304"/>
      <c r="DK887" s="304"/>
      <c r="DL887" s="304"/>
      <c r="DM887" s="304"/>
      <c r="DN887" s="304"/>
      <c r="DO887" s="304"/>
      <c r="DP887" s="304"/>
      <c r="DQ887" s="304"/>
      <c r="DR887" s="304"/>
      <c r="DS887" s="304"/>
      <c r="DT887" s="304"/>
      <c r="DU887" s="304"/>
      <c r="DV887" s="304"/>
      <c r="DW887" s="304"/>
      <c r="DX887" s="304"/>
      <c r="DY887" s="304"/>
      <c r="DZ887" s="304"/>
      <c r="EA887" s="304"/>
      <c r="EB887" s="304"/>
      <c r="EC887" s="304"/>
      <c r="ED887" s="304"/>
      <c r="EE887" s="304"/>
      <c r="EF887" s="304"/>
      <c r="EG887" s="304"/>
      <c r="EH887" s="304"/>
      <c r="EI887" s="304"/>
      <c r="EJ887" s="304"/>
      <c r="EK887" s="304"/>
      <c r="EL887" s="304"/>
      <c r="EM887" s="304"/>
      <c r="EN887" s="304"/>
      <c r="EO887" s="304"/>
      <c r="EP887" s="304"/>
      <c r="EQ887" s="304"/>
      <c r="ER887" s="304"/>
      <c r="ES887" s="304"/>
      <c r="ET887" s="304"/>
      <c r="EU887" s="304"/>
      <c r="EV887" s="304"/>
      <c r="EW887" s="304"/>
      <c r="EX887" s="304"/>
      <c r="EY887" s="304"/>
      <c r="EZ887" s="304"/>
      <c r="FA887" s="304"/>
      <c r="FB887" s="304"/>
      <c r="FC887" s="304"/>
      <c r="FD887" s="304"/>
      <c r="FE887" s="304"/>
      <c r="FF887" s="304"/>
      <c r="FG887" s="304"/>
      <c r="FH887" s="304"/>
      <c r="FI887" s="304"/>
      <c r="FJ887" s="304"/>
      <c r="FK887" s="304"/>
      <c r="FL887" s="304"/>
      <c r="FM887" s="304"/>
      <c r="FN887" s="304"/>
      <c r="FO887" s="304"/>
      <c r="FP887" s="304"/>
      <c r="FQ887" s="304"/>
      <c r="FR887" s="304"/>
      <c r="FS887" s="304"/>
      <c r="FT887" s="304"/>
      <c r="FU887" s="304"/>
      <c r="FV887" s="304"/>
      <c r="FW887" s="304"/>
      <c r="FX887" s="304"/>
      <c r="FY887" s="304"/>
      <c r="FZ887" s="304"/>
      <c r="GA887" s="304"/>
      <c r="GB887" s="304"/>
      <c r="GC887" s="304"/>
      <c r="GD887" s="304"/>
      <c r="GE887" s="304"/>
      <c r="GF887" s="304"/>
      <c r="GG887" s="304"/>
      <c r="GH887" s="304"/>
      <c r="GI887" s="304"/>
      <c r="GJ887" s="304"/>
      <c r="GK887" s="304"/>
      <c r="GL887" s="304"/>
      <c r="GM887" s="304"/>
      <c r="GN887" s="304"/>
      <c r="GO887" s="304"/>
      <c r="GP887" s="304"/>
      <c r="GQ887" s="304"/>
      <c r="GR887" s="304"/>
      <c r="GS887" s="304"/>
      <c r="GT887" s="304"/>
      <c r="GU887" s="304"/>
      <c r="GV887" s="304"/>
      <c r="GW887" s="304"/>
    </row>
    <row r="888" spans="2:19" ht="31.5">
      <c r="B888" s="97" t="s">
        <v>290</v>
      </c>
      <c r="C888" s="32">
        <v>180</v>
      </c>
      <c r="D888" s="32"/>
      <c r="E888" s="32"/>
      <c r="F888" s="32">
        <v>6.5</v>
      </c>
      <c r="G888" s="32">
        <v>6.9</v>
      </c>
      <c r="H888" s="32">
        <v>36.5</v>
      </c>
      <c r="I888" s="32">
        <v>211</v>
      </c>
      <c r="J888" s="32"/>
      <c r="K888" s="32">
        <f>SUM(K889:K891)</f>
        <v>6.7081</v>
      </c>
      <c r="L888" s="33">
        <v>0</v>
      </c>
      <c r="M888" s="32">
        <v>0.07</v>
      </c>
      <c r="N888" s="47">
        <v>34</v>
      </c>
      <c r="O888" s="33">
        <v>0.1</v>
      </c>
      <c r="P888" s="74">
        <v>14.5</v>
      </c>
      <c r="Q888" s="47">
        <v>46.1</v>
      </c>
      <c r="R888" s="32">
        <v>9.7</v>
      </c>
      <c r="S888" s="32">
        <v>0.9</v>
      </c>
    </row>
    <row r="889" spans="2:19" ht="28.5" customHeight="1">
      <c r="B889" s="348" t="s">
        <v>115</v>
      </c>
      <c r="C889" s="329"/>
      <c r="D889" s="332">
        <v>63</v>
      </c>
      <c r="E889" s="332">
        <v>63</v>
      </c>
      <c r="F889" s="334"/>
      <c r="G889" s="334"/>
      <c r="H889" s="334"/>
      <c r="I889" s="334"/>
      <c r="J889" s="334">
        <v>54.7</v>
      </c>
      <c r="K889" s="334">
        <f>J889*D889/1000</f>
        <v>3.4461000000000004</v>
      </c>
      <c r="L889" s="334"/>
      <c r="M889" s="334"/>
      <c r="N889" s="334"/>
      <c r="O889" s="334"/>
      <c r="P889" s="349"/>
      <c r="Q889" s="349"/>
      <c r="R889" s="334"/>
      <c r="S889" s="334"/>
    </row>
    <row r="890" spans="2:19" ht="28.5" customHeight="1">
      <c r="B890" s="350" t="s">
        <v>67</v>
      </c>
      <c r="C890" s="329"/>
      <c r="D890" s="332">
        <v>5</v>
      </c>
      <c r="E890" s="332">
        <v>5</v>
      </c>
      <c r="F890" s="334"/>
      <c r="G890" s="334"/>
      <c r="H890" s="334"/>
      <c r="I890" s="334"/>
      <c r="J890" s="334">
        <v>650</v>
      </c>
      <c r="K890" s="334">
        <f>J890*D890/1000</f>
        <v>3.25</v>
      </c>
      <c r="L890" s="334"/>
      <c r="M890" s="334"/>
      <c r="N890" s="334"/>
      <c r="O890" s="334"/>
      <c r="P890" s="349"/>
      <c r="Q890" s="349"/>
      <c r="R890" s="334"/>
      <c r="S890" s="334"/>
    </row>
    <row r="891" spans="2:19" ht="28.5" customHeight="1">
      <c r="B891" s="335" t="s">
        <v>15</v>
      </c>
      <c r="C891" s="14"/>
      <c r="D891" s="25">
        <v>1</v>
      </c>
      <c r="E891" s="25">
        <v>1</v>
      </c>
      <c r="F891" s="13"/>
      <c r="G891" s="13"/>
      <c r="H891" s="13"/>
      <c r="I891" s="13"/>
      <c r="J891" s="13">
        <v>12</v>
      </c>
      <c r="K891" s="334">
        <f>J891*D891/1000</f>
        <v>0.012</v>
      </c>
      <c r="L891" s="13"/>
      <c r="M891" s="13"/>
      <c r="N891" s="13"/>
      <c r="O891" s="13"/>
      <c r="P891" s="336"/>
      <c r="Q891" s="336"/>
      <c r="R891" s="13"/>
      <c r="S891" s="13"/>
    </row>
    <row r="892" spans="2:205" s="17" customFormat="1" ht="45.75" customHeight="1">
      <c r="B892" s="108" t="s">
        <v>304</v>
      </c>
      <c r="C892" s="26">
        <v>200</v>
      </c>
      <c r="D892" s="26"/>
      <c r="E892" s="26"/>
      <c r="F892" s="26">
        <v>0.35</v>
      </c>
      <c r="G892" s="26">
        <v>0.11</v>
      </c>
      <c r="H892" s="26">
        <v>27.93</v>
      </c>
      <c r="I892" s="26">
        <v>99</v>
      </c>
      <c r="J892" s="26"/>
      <c r="K892" s="27">
        <f>SUM(K893:K896)</f>
        <v>7.11608</v>
      </c>
      <c r="L892" s="23">
        <v>0.45</v>
      </c>
      <c r="M892" s="26">
        <v>0.004</v>
      </c>
      <c r="N892" s="24">
        <v>0</v>
      </c>
      <c r="O892" s="27">
        <v>1.6</v>
      </c>
      <c r="P892" s="23">
        <v>20.32</v>
      </c>
      <c r="Q892" s="26">
        <v>12.46</v>
      </c>
      <c r="R892" s="26">
        <v>20.3</v>
      </c>
      <c r="S892" s="26">
        <v>0.45</v>
      </c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  <c r="ES892" s="9"/>
      <c r="ET892" s="9"/>
      <c r="EU892" s="9"/>
      <c r="EV892" s="9"/>
      <c r="EW892" s="9"/>
      <c r="EX892" s="9"/>
      <c r="EY892" s="9"/>
      <c r="EZ892" s="9"/>
      <c r="FA892" s="9"/>
      <c r="FB892" s="9"/>
      <c r="FC892" s="9"/>
      <c r="FD892" s="9"/>
      <c r="FE892" s="9"/>
      <c r="FF892" s="9"/>
      <c r="FG892" s="9"/>
      <c r="FH892" s="9"/>
      <c r="FI892" s="9"/>
      <c r="FJ892" s="9"/>
      <c r="FK892" s="9"/>
      <c r="FL892" s="9"/>
      <c r="FM892" s="9"/>
      <c r="FN892" s="9"/>
      <c r="FO892" s="9"/>
      <c r="FP892" s="9"/>
      <c r="FQ892" s="9"/>
      <c r="FR892" s="9"/>
      <c r="FS892" s="9"/>
      <c r="FT892" s="9"/>
      <c r="FU892" s="9"/>
      <c r="FV892" s="9"/>
      <c r="FW892" s="9"/>
      <c r="FX892" s="9"/>
      <c r="FY892" s="9"/>
      <c r="FZ892" s="9"/>
      <c r="GA892" s="9"/>
      <c r="GB892" s="9"/>
      <c r="GC892" s="9"/>
      <c r="GD892" s="9"/>
      <c r="GE892" s="9"/>
      <c r="GF892" s="9"/>
      <c r="GG892" s="9"/>
      <c r="GH892" s="9"/>
      <c r="GI892" s="9"/>
      <c r="GJ892" s="9"/>
      <c r="GK892" s="9"/>
      <c r="GL892" s="9"/>
      <c r="GM892" s="9"/>
      <c r="GN892" s="9"/>
      <c r="GO892" s="9"/>
      <c r="GP892" s="9"/>
      <c r="GQ892" s="9"/>
      <c r="GR892" s="9"/>
      <c r="GS892" s="9"/>
      <c r="GT892" s="9"/>
      <c r="GU892" s="9"/>
      <c r="GV892" s="9"/>
      <c r="GW892" s="9"/>
    </row>
    <row r="893" spans="2:205" s="37" customFormat="1" ht="27" customHeight="1">
      <c r="B893" s="99" t="s">
        <v>105</v>
      </c>
      <c r="C893" s="26"/>
      <c r="D893" s="28">
        <v>25</v>
      </c>
      <c r="E893" s="28">
        <v>25</v>
      </c>
      <c r="F893" s="29"/>
      <c r="G893" s="29"/>
      <c r="H893" s="29"/>
      <c r="I893" s="29"/>
      <c r="J893" s="28">
        <v>240</v>
      </c>
      <c r="K893" s="39">
        <f>J893*D893/1000</f>
        <v>6</v>
      </c>
      <c r="L893" s="29"/>
      <c r="M893" s="29"/>
      <c r="N893" s="29"/>
      <c r="O893" s="29"/>
      <c r="P893" s="29"/>
      <c r="Q893" s="29"/>
      <c r="R893" s="29"/>
      <c r="S893" s="29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</row>
    <row r="894" spans="2:205" s="37" customFormat="1" ht="27" customHeight="1">
      <c r="B894" s="99" t="s">
        <v>71</v>
      </c>
      <c r="C894" s="26"/>
      <c r="D894" s="28">
        <v>10</v>
      </c>
      <c r="E894" s="28">
        <v>10</v>
      </c>
      <c r="F894" s="29"/>
      <c r="G894" s="29"/>
      <c r="H894" s="29"/>
      <c r="I894" s="29"/>
      <c r="J894" s="28">
        <v>90.2</v>
      </c>
      <c r="K894" s="39">
        <f>J894*D894/1000</f>
        <v>0.902</v>
      </c>
      <c r="L894" s="29"/>
      <c r="M894" s="29"/>
      <c r="N894" s="29"/>
      <c r="O894" s="29"/>
      <c r="P894" s="29"/>
      <c r="Q894" s="29"/>
      <c r="R894" s="29"/>
      <c r="S894" s="29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</row>
    <row r="895" spans="2:205" s="37" customFormat="1" ht="27" customHeight="1">
      <c r="B895" s="99" t="s">
        <v>119</v>
      </c>
      <c r="C895" s="26"/>
      <c r="D895" s="28">
        <v>203</v>
      </c>
      <c r="E895" s="28">
        <v>203</v>
      </c>
      <c r="F895" s="29"/>
      <c r="G895" s="29"/>
      <c r="H895" s="29"/>
      <c r="I895" s="29"/>
      <c r="J895" s="28"/>
      <c r="K895" s="39">
        <f>J895*D895/1000</f>
        <v>0</v>
      </c>
      <c r="L895" s="29"/>
      <c r="M895" s="29"/>
      <c r="N895" s="29"/>
      <c r="O895" s="29"/>
      <c r="P895" s="29"/>
      <c r="Q895" s="29"/>
      <c r="R895" s="29"/>
      <c r="S895" s="29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</row>
    <row r="896" spans="1:205" s="37" customFormat="1" ht="27" customHeight="1">
      <c r="A896" s="297"/>
      <c r="B896" s="142" t="s">
        <v>121</v>
      </c>
      <c r="C896" s="143"/>
      <c r="D896" s="144">
        <v>0.06</v>
      </c>
      <c r="E896" s="28">
        <v>0.06</v>
      </c>
      <c r="F896" s="145"/>
      <c r="G896" s="29"/>
      <c r="H896" s="29"/>
      <c r="I896" s="146"/>
      <c r="J896" s="28">
        <v>3568</v>
      </c>
      <c r="K896" s="39">
        <f>J896*D896/1000</f>
        <v>0.21408</v>
      </c>
      <c r="L896" s="29"/>
      <c r="M896" s="146"/>
      <c r="N896" s="29"/>
      <c r="O896" s="29"/>
      <c r="P896" s="29"/>
      <c r="Q896" s="29"/>
      <c r="R896" s="146"/>
      <c r="S896" s="29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</row>
    <row r="897" spans="2:19" s="35" customFormat="1" ht="41.25" customHeight="1">
      <c r="B897" s="87" t="s">
        <v>250</v>
      </c>
      <c r="C897" s="53">
        <v>40</v>
      </c>
      <c r="D897" s="53"/>
      <c r="E897" s="53"/>
      <c r="F897" s="54">
        <v>3.16</v>
      </c>
      <c r="G897" s="54">
        <v>0.4</v>
      </c>
      <c r="H897" s="54">
        <v>19.4</v>
      </c>
      <c r="I897" s="55">
        <v>95</v>
      </c>
      <c r="J897" s="55">
        <v>58</v>
      </c>
      <c r="K897" s="32">
        <f>J897*C897/1000</f>
        <v>2.32</v>
      </c>
      <c r="L897" s="42">
        <v>0</v>
      </c>
      <c r="M897" s="32">
        <v>0.05</v>
      </c>
      <c r="N897" s="78">
        <v>0</v>
      </c>
      <c r="O897" s="32">
        <v>0.5</v>
      </c>
      <c r="P897" s="74">
        <v>9.2</v>
      </c>
      <c r="Q897" s="47">
        <v>35.7</v>
      </c>
      <c r="R897" s="55">
        <v>13.2</v>
      </c>
      <c r="S897" s="32">
        <v>0.8</v>
      </c>
    </row>
    <row r="898" spans="2:19" s="44" customFormat="1" ht="61.5" customHeight="1">
      <c r="B898" s="88" t="s">
        <v>59</v>
      </c>
      <c r="C898" s="32">
        <v>20</v>
      </c>
      <c r="D898" s="43"/>
      <c r="E898" s="43"/>
      <c r="F898" s="32">
        <v>1.4</v>
      </c>
      <c r="G898" s="32">
        <v>0.24</v>
      </c>
      <c r="H898" s="32">
        <v>7.8</v>
      </c>
      <c r="I898" s="69">
        <v>40</v>
      </c>
      <c r="J898" s="32">
        <v>57</v>
      </c>
      <c r="K898" s="32">
        <f>J898*C898/1000</f>
        <v>1.14</v>
      </c>
      <c r="L898" s="42">
        <v>0</v>
      </c>
      <c r="M898" s="32">
        <v>0.04</v>
      </c>
      <c r="N898" s="78">
        <v>0</v>
      </c>
      <c r="O898" s="32">
        <v>0.28</v>
      </c>
      <c r="P898" s="74">
        <v>5.8</v>
      </c>
      <c r="Q898" s="47">
        <v>30</v>
      </c>
      <c r="R898" s="33">
        <v>9.4</v>
      </c>
      <c r="S898" s="32">
        <v>0.78</v>
      </c>
    </row>
    <row r="899" spans="1:20" s="5" customFormat="1" ht="41.25" customHeight="1">
      <c r="A899" s="501" t="s">
        <v>386</v>
      </c>
      <c r="B899" s="502"/>
      <c r="C899" s="503">
        <v>950</v>
      </c>
      <c r="D899" s="503"/>
      <c r="E899" s="504"/>
      <c r="F899" s="551">
        <f>SUM(F820+F826+F847+F881+F888+F892+F897+F898)</f>
        <v>32.14</v>
      </c>
      <c r="G899" s="551">
        <f aca="true" t="shared" si="37" ref="G899:S899">SUM(G820+G826+G847+G881+G888+G892+G897+G898)</f>
        <v>34.56</v>
      </c>
      <c r="H899" s="551">
        <f t="shared" si="37"/>
        <v>147.05</v>
      </c>
      <c r="I899" s="551">
        <f t="shared" si="37"/>
        <v>927.3299999999999</v>
      </c>
      <c r="J899" s="551">
        <f t="shared" si="37"/>
        <v>115</v>
      </c>
      <c r="K899" s="551">
        <f t="shared" si="37"/>
        <v>26.618801</v>
      </c>
      <c r="L899" s="551">
        <f t="shared" si="37"/>
        <v>22.069999999999997</v>
      </c>
      <c r="M899" s="551">
        <f t="shared" si="37"/>
        <v>0.294</v>
      </c>
      <c r="N899" s="551">
        <f t="shared" si="37"/>
        <v>165.83</v>
      </c>
      <c r="O899" s="551">
        <f t="shared" si="37"/>
        <v>5.070000000000001</v>
      </c>
      <c r="P899" s="551">
        <f t="shared" si="37"/>
        <v>236.83999999999997</v>
      </c>
      <c r="Q899" s="551">
        <f t="shared" si="37"/>
        <v>358.38</v>
      </c>
      <c r="R899" s="551">
        <f t="shared" si="37"/>
        <v>142.2</v>
      </c>
      <c r="S899" s="551">
        <f t="shared" si="37"/>
        <v>6.340000000000001</v>
      </c>
      <c r="T899" s="506"/>
    </row>
    <row r="900" spans="1:20" s="8" customFormat="1" ht="33.75" customHeight="1">
      <c r="A900" s="507" t="s">
        <v>240</v>
      </c>
      <c r="B900" s="508"/>
      <c r="C900" s="509" t="s">
        <v>516</v>
      </c>
      <c r="D900" s="510"/>
      <c r="E900" s="510"/>
      <c r="F900" s="511">
        <f>SUM(F818+F899)</f>
        <v>58.45</v>
      </c>
      <c r="G900" s="511">
        <f aca="true" t="shared" si="38" ref="G900:S900">SUM(G818+G899)</f>
        <v>58.739999999999995</v>
      </c>
      <c r="H900" s="511">
        <f t="shared" si="38"/>
        <v>204.05</v>
      </c>
      <c r="I900" s="511">
        <f t="shared" si="38"/>
        <v>1549.33</v>
      </c>
      <c r="J900" s="511">
        <f t="shared" si="38"/>
        <v>230</v>
      </c>
      <c r="K900" s="511">
        <f t="shared" si="38"/>
        <v>30.078801000000002</v>
      </c>
      <c r="L900" s="511">
        <f t="shared" si="38"/>
        <v>24.709999999999997</v>
      </c>
      <c r="M900" s="511">
        <f t="shared" si="38"/>
        <v>0.588</v>
      </c>
      <c r="N900" s="511">
        <f t="shared" si="38"/>
        <v>542.5300000000001</v>
      </c>
      <c r="O900" s="511">
        <f t="shared" si="38"/>
        <v>7.650000000000001</v>
      </c>
      <c r="P900" s="511">
        <f t="shared" si="38"/>
        <v>695.44</v>
      </c>
      <c r="Q900" s="511">
        <f t="shared" si="38"/>
        <v>880.68</v>
      </c>
      <c r="R900" s="511">
        <f t="shared" si="38"/>
        <v>203.76</v>
      </c>
      <c r="S900" s="511">
        <f t="shared" si="38"/>
        <v>10.790000000000001</v>
      </c>
      <c r="T900" s="298"/>
    </row>
    <row r="901" spans="1:20" ht="51.75" customHeight="1">
      <c r="A901" s="281"/>
      <c r="B901" s="277"/>
      <c r="C901" s="278"/>
      <c r="D901" s="279"/>
      <c r="E901" s="279"/>
      <c r="F901" s="279"/>
      <c r="G901" s="279"/>
      <c r="H901" s="279"/>
      <c r="I901" s="280"/>
      <c r="J901" s="281"/>
      <c r="K901" s="281"/>
      <c r="L901" s="282" t="s">
        <v>81</v>
      </c>
      <c r="M901" s="283"/>
      <c r="N901" s="283"/>
      <c r="O901" s="283"/>
      <c r="P901" s="283"/>
      <c r="Q901" s="283"/>
      <c r="R901" s="283"/>
      <c r="S901" s="284"/>
      <c r="T901" s="253"/>
    </row>
    <row r="902" spans="1:20" ht="30.75" customHeight="1">
      <c r="A902" s="622" t="s">
        <v>235</v>
      </c>
      <c r="B902" s="624" t="s">
        <v>72</v>
      </c>
      <c r="C902" s="285"/>
      <c r="D902" s="286"/>
      <c r="E902" s="287"/>
      <c r="F902" s="626" t="s">
        <v>236</v>
      </c>
      <c r="G902" s="627"/>
      <c r="H902" s="628"/>
      <c r="I902" s="629" t="s">
        <v>78</v>
      </c>
      <c r="J902" s="288"/>
      <c r="K902" s="288"/>
      <c r="L902" s="619" t="s">
        <v>82</v>
      </c>
      <c r="M902" s="620"/>
      <c r="N902" s="620"/>
      <c r="O902" s="620"/>
      <c r="P902" s="620" t="s">
        <v>83</v>
      </c>
      <c r="Q902" s="620"/>
      <c r="R902" s="620"/>
      <c r="S902" s="621"/>
      <c r="T902" s="253"/>
    </row>
    <row r="903" spans="1:20" ht="59.25" customHeight="1">
      <c r="A903" s="623"/>
      <c r="B903" s="625"/>
      <c r="C903" s="289" t="s">
        <v>237</v>
      </c>
      <c r="D903" s="290" t="s">
        <v>73</v>
      </c>
      <c r="E903" s="290" t="s">
        <v>74</v>
      </c>
      <c r="F903" s="291" t="s">
        <v>75</v>
      </c>
      <c r="G903" s="291" t="s">
        <v>76</v>
      </c>
      <c r="H903" s="292" t="s">
        <v>77</v>
      </c>
      <c r="I903" s="630"/>
      <c r="J903" s="293" t="s">
        <v>79</v>
      </c>
      <c r="K903" s="294" t="s">
        <v>80</v>
      </c>
      <c r="L903" s="295" t="s">
        <v>84</v>
      </c>
      <c r="M903" s="295" t="s">
        <v>85</v>
      </c>
      <c r="N903" s="295" t="s">
        <v>86</v>
      </c>
      <c r="O903" s="295" t="s">
        <v>87</v>
      </c>
      <c r="P903" s="295" t="s">
        <v>88</v>
      </c>
      <c r="Q903" s="295" t="s">
        <v>89</v>
      </c>
      <c r="R903" s="295" t="s">
        <v>90</v>
      </c>
      <c r="S903" s="296" t="s">
        <v>91</v>
      </c>
      <c r="T903" s="254"/>
    </row>
    <row r="904" spans="1:20" ht="39" customHeight="1">
      <c r="A904" s="263" t="s">
        <v>249</v>
      </c>
      <c r="B904" s="264"/>
      <c r="C904" s="265"/>
      <c r="D904" s="266"/>
      <c r="E904" s="263"/>
      <c r="F904" s="267"/>
      <c r="G904" s="268"/>
      <c r="H904" s="268"/>
      <c r="I904" s="268"/>
      <c r="J904" s="325"/>
      <c r="K904" s="326"/>
      <c r="L904" s="273"/>
      <c r="M904" s="273"/>
      <c r="N904" s="273"/>
      <c r="O904" s="273"/>
      <c r="P904" s="273"/>
      <c r="Q904" s="273"/>
      <c r="R904" s="273"/>
      <c r="S904" s="274"/>
      <c r="T904" s="254"/>
    </row>
    <row r="905" spans="1:20" s="8" customFormat="1" ht="19.5" customHeight="1">
      <c r="A905" s="276" t="s">
        <v>360</v>
      </c>
      <c r="B905" s="457"/>
      <c r="C905" s="276"/>
      <c r="D905" s="458"/>
      <c r="E905" s="459"/>
      <c r="F905" s="460"/>
      <c r="G905" s="460"/>
      <c r="H905" s="460"/>
      <c r="I905" s="460"/>
      <c r="J905" s="461"/>
      <c r="K905" s="461" t="e">
        <f>SUM(#REF!+#REF!+#REF!+#REF!+#REF!+#REF!)</f>
        <v>#REF!</v>
      </c>
      <c r="L905" s="461"/>
      <c r="M905" s="461"/>
      <c r="N905" s="461"/>
      <c r="O905" s="461"/>
      <c r="P905" s="461"/>
      <c r="Q905" s="461"/>
      <c r="R905" s="461"/>
      <c r="S905" s="461"/>
      <c r="T905" s="298"/>
    </row>
    <row r="906" spans="2:19" s="8" customFormat="1" ht="60" customHeight="1">
      <c r="B906" s="567" t="s">
        <v>414</v>
      </c>
      <c r="C906" s="601" t="s">
        <v>415</v>
      </c>
      <c r="D906" s="243"/>
      <c r="E906" s="569"/>
      <c r="F906" s="343">
        <v>1.4</v>
      </c>
      <c r="G906" s="570">
        <v>3.87</v>
      </c>
      <c r="H906" s="570">
        <v>22.83</v>
      </c>
      <c r="I906" s="572">
        <v>189</v>
      </c>
      <c r="J906" s="570"/>
      <c r="K906" s="570"/>
      <c r="L906" s="570">
        <v>0.1</v>
      </c>
      <c r="M906" s="570">
        <v>0.04</v>
      </c>
      <c r="N906" s="570">
        <v>20</v>
      </c>
      <c r="O906" s="570">
        <v>0.39</v>
      </c>
      <c r="P906" s="570">
        <v>10</v>
      </c>
      <c r="Q906" s="571">
        <v>22.8</v>
      </c>
      <c r="R906" s="570">
        <v>5.6</v>
      </c>
      <c r="S906" s="570">
        <v>20</v>
      </c>
    </row>
    <row r="907" spans="2:19" s="10" customFormat="1" ht="51" customHeight="1">
      <c r="B907" s="467" t="s">
        <v>397</v>
      </c>
      <c r="C907" s="468"/>
      <c r="D907" s="353">
        <v>30</v>
      </c>
      <c r="E907" s="469">
        <v>30</v>
      </c>
      <c r="F907" s="393"/>
      <c r="G907" s="470"/>
      <c r="H907" s="470"/>
      <c r="I907" s="470"/>
      <c r="J907" s="470"/>
      <c r="K907" s="470"/>
      <c r="L907" s="470"/>
      <c r="M907" s="470"/>
      <c r="N907" s="470"/>
      <c r="O907" s="470"/>
      <c r="P907" s="472"/>
      <c r="Q907" s="471"/>
      <c r="R907" s="470"/>
      <c r="S907" s="470"/>
    </row>
    <row r="908" spans="2:19" s="10" customFormat="1" ht="26.25" customHeight="1">
      <c r="B908" s="473" t="s">
        <v>67</v>
      </c>
      <c r="C908" s="468"/>
      <c r="D908" s="353">
        <v>5</v>
      </c>
      <c r="E908" s="469">
        <v>5</v>
      </c>
      <c r="F908" s="393"/>
      <c r="G908" s="470"/>
      <c r="H908" s="470"/>
      <c r="I908" s="470"/>
      <c r="J908" s="470"/>
      <c r="K908" s="470"/>
      <c r="L908" s="470"/>
      <c r="M908" s="470"/>
      <c r="N908" s="470"/>
      <c r="O908" s="470"/>
      <c r="P908" s="472"/>
      <c r="Q908" s="471"/>
      <c r="R908" s="470"/>
      <c r="S908" s="470"/>
    </row>
    <row r="909" spans="2:19" s="10" customFormat="1" ht="22.5" customHeight="1">
      <c r="B909" s="473" t="s">
        <v>417</v>
      </c>
      <c r="C909" s="468"/>
      <c r="D909" s="353">
        <v>10.1</v>
      </c>
      <c r="E909" s="469">
        <v>10</v>
      </c>
      <c r="F909" s="393"/>
      <c r="G909" s="470"/>
      <c r="H909" s="470"/>
      <c r="I909" s="470"/>
      <c r="J909" s="470"/>
      <c r="K909" s="470"/>
      <c r="L909" s="470"/>
      <c r="M909" s="470"/>
      <c r="N909" s="470"/>
      <c r="O909" s="470"/>
      <c r="P909" s="472"/>
      <c r="Q909" s="471"/>
      <c r="R909" s="470"/>
      <c r="S909" s="470"/>
    </row>
    <row r="910" spans="2:19" s="10" customFormat="1" ht="23.25" customHeight="1">
      <c r="B910" s="473" t="s">
        <v>418</v>
      </c>
      <c r="C910" s="468"/>
      <c r="D910" s="353">
        <v>10.1</v>
      </c>
      <c r="E910" s="469">
        <v>10</v>
      </c>
      <c r="F910" s="393"/>
      <c r="G910" s="470"/>
      <c r="H910" s="470"/>
      <c r="I910" s="470"/>
      <c r="J910" s="470"/>
      <c r="K910" s="470"/>
      <c r="L910" s="470"/>
      <c r="M910" s="470"/>
      <c r="N910" s="470"/>
      <c r="O910" s="470"/>
      <c r="P910" s="472"/>
      <c r="Q910" s="471"/>
      <c r="R910" s="470"/>
      <c r="S910" s="470"/>
    </row>
    <row r="911" spans="2:19" s="8" customFormat="1" ht="45.75" customHeight="1">
      <c r="B911" s="567" t="s">
        <v>483</v>
      </c>
      <c r="C911" s="568" t="s">
        <v>376</v>
      </c>
      <c r="D911" s="243"/>
      <c r="E911" s="569"/>
      <c r="F911" s="343">
        <v>9.5</v>
      </c>
      <c r="G911" s="570">
        <v>10.3</v>
      </c>
      <c r="H911" s="570">
        <v>23.2</v>
      </c>
      <c r="I911" s="572">
        <v>267</v>
      </c>
      <c r="J911" s="570"/>
      <c r="K911" s="570"/>
      <c r="L911" s="570">
        <v>1.06</v>
      </c>
      <c r="M911" s="570">
        <v>0.15</v>
      </c>
      <c r="N911" s="571">
        <v>35.2</v>
      </c>
      <c r="O911" s="570">
        <v>0.79</v>
      </c>
      <c r="P911" s="572">
        <v>160.2</v>
      </c>
      <c r="Q911" s="571">
        <v>242</v>
      </c>
      <c r="R911" s="570">
        <v>48.76</v>
      </c>
      <c r="S911" s="570">
        <v>2.6</v>
      </c>
    </row>
    <row r="912" spans="2:19" s="10" customFormat="1" ht="25.5" customHeight="1">
      <c r="B912" s="473" t="s">
        <v>280</v>
      </c>
      <c r="C912" s="468"/>
      <c r="D912" s="353">
        <v>34</v>
      </c>
      <c r="E912" s="469">
        <v>34</v>
      </c>
      <c r="F912" s="393"/>
      <c r="G912" s="470"/>
      <c r="H912" s="470"/>
      <c r="I912" s="470"/>
      <c r="J912" s="470"/>
      <c r="K912" s="470"/>
      <c r="L912" s="470"/>
      <c r="M912" s="470"/>
      <c r="N912" s="471"/>
      <c r="O912" s="470"/>
      <c r="P912" s="472"/>
      <c r="Q912" s="471"/>
      <c r="R912" s="470"/>
      <c r="S912" s="470"/>
    </row>
    <row r="913" spans="2:19" s="10" customFormat="1" ht="25.5" customHeight="1">
      <c r="B913" s="473" t="s">
        <v>98</v>
      </c>
      <c r="C913" s="468"/>
      <c r="D913" s="353">
        <v>110</v>
      </c>
      <c r="E913" s="469">
        <v>110</v>
      </c>
      <c r="F913" s="393"/>
      <c r="G913" s="470"/>
      <c r="H913" s="470"/>
      <c r="I913" s="470"/>
      <c r="J913" s="470"/>
      <c r="K913" s="470"/>
      <c r="L913" s="470"/>
      <c r="M913" s="470"/>
      <c r="N913" s="471"/>
      <c r="O913" s="470"/>
      <c r="P913" s="472"/>
      <c r="Q913" s="471"/>
      <c r="R913" s="470"/>
      <c r="S913" s="470"/>
    </row>
    <row r="914" spans="2:19" s="10" customFormat="1" ht="25.5" customHeight="1">
      <c r="B914" s="473" t="s">
        <v>63</v>
      </c>
      <c r="C914" s="468"/>
      <c r="D914" s="353">
        <v>86</v>
      </c>
      <c r="E914" s="469">
        <v>86</v>
      </c>
      <c r="F914" s="393"/>
      <c r="G914" s="470"/>
      <c r="H914" s="470"/>
      <c r="I914" s="470"/>
      <c r="J914" s="470"/>
      <c r="K914" s="470"/>
      <c r="L914" s="470"/>
      <c r="M914" s="470"/>
      <c r="N914" s="471"/>
      <c r="O914" s="470"/>
      <c r="P914" s="472"/>
      <c r="Q914" s="471"/>
      <c r="R914" s="470"/>
      <c r="S914" s="470"/>
    </row>
    <row r="915" spans="2:19" s="10" customFormat="1" ht="31.5" customHeight="1">
      <c r="B915" s="473" t="s">
        <v>67</v>
      </c>
      <c r="C915" s="468"/>
      <c r="D915" s="353">
        <v>5</v>
      </c>
      <c r="E915" s="469">
        <v>5</v>
      </c>
      <c r="F915" s="393"/>
      <c r="G915" s="470"/>
      <c r="H915" s="470"/>
      <c r="I915" s="470"/>
      <c r="J915" s="470"/>
      <c r="K915" s="470"/>
      <c r="L915" s="470"/>
      <c r="M915" s="470"/>
      <c r="N915" s="471"/>
      <c r="O915" s="470"/>
      <c r="P915" s="472"/>
      <c r="Q915" s="471"/>
      <c r="R915" s="470"/>
      <c r="S915" s="470"/>
    </row>
    <row r="916" spans="2:19" s="10" customFormat="1" ht="25.5" customHeight="1">
      <c r="B916" s="473" t="s">
        <v>71</v>
      </c>
      <c r="C916" s="468"/>
      <c r="D916" s="353">
        <v>6.6</v>
      </c>
      <c r="E916" s="469">
        <v>6.6</v>
      </c>
      <c r="F916" s="393"/>
      <c r="G916" s="470"/>
      <c r="H916" s="470"/>
      <c r="I916" s="470"/>
      <c r="J916" s="470"/>
      <c r="K916" s="470"/>
      <c r="L916" s="470"/>
      <c r="M916" s="470"/>
      <c r="N916" s="471"/>
      <c r="O916" s="470"/>
      <c r="P916" s="472"/>
      <c r="Q916" s="471"/>
      <c r="R916" s="470"/>
      <c r="S916" s="470"/>
    </row>
    <row r="917" spans="2:19" s="10" customFormat="1" ht="25.5" customHeight="1">
      <c r="B917" s="473" t="s">
        <v>15</v>
      </c>
      <c r="C917" s="468"/>
      <c r="D917" s="353">
        <v>0.5</v>
      </c>
      <c r="E917" s="469">
        <v>0.5</v>
      </c>
      <c r="F917" s="393"/>
      <c r="G917" s="470"/>
      <c r="H917" s="470"/>
      <c r="I917" s="470"/>
      <c r="J917" s="470"/>
      <c r="K917" s="470"/>
      <c r="L917" s="470"/>
      <c r="M917" s="470"/>
      <c r="N917" s="471"/>
      <c r="O917" s="470"/>
      <c r="P917" s="472"/>
      <c r="Q917" s="471"/>
      <c r="R917" s="470"/>
      <c r="S917" s="470"/>
    </row>
    <row r="918" spans="2:19" s="35" customFormat="1" ht="38.25" customHeight="1">
      <c r="B918" s="87" t="s">
        <v>440</v>
      </c>
      <c r="C918" s="55" t="s">
        <v>376</v>
      </c>
      <c r="D918" s="32"/>
      <c r="E918" s="32"/>
      <c r="F918" s="33">
        <v>10.4</v>
      </c>
      <c r="G918" s="33">
        <v>9.4</v>
      </c>
      <c r="H918" s="33">
        <v>36.4</v>
      </c>
      <c r="I918" s="32">
        <v>263</v>
      </c>
      <c r="J918" s="32"/>
      <c r="K918" s="32"/>
      <c r="L918" s="33">
        <v>0.8</v>
      </c>
      <c r="M918" s="33">
        <v>0.2</v>
      </c>
      <c r="N918" s="33">
        <v>25.3</v>
      </c>
      <c r="O918" s="33">
        <v>0.64</v>
      </c>
      <c r="P918" s="47">
        <v>163.8</v>
      </c>
      <c r="Q918" s="78">
        <v>243</v>
      </c>
      <c r="R918" s="33">
        <v>48</v>
      </c>
      <c r="S918" s="42">
        <v>2.3</v>
      </c>
    </row>
    <row r="919" spans="2:19" s="1" customFormat="1" ht="25.5" customHeight="1">
      <c r="B919" s="335" t="s">
        <v>367</v>
      </c>
      <c r="C919" s="14"/>
      <c r="D919" s="25">
        <v>12</v>
      </c>
      <c r="E919" s="25">
        <v>12</v>
      </c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336"/>
      <c r="Q919" s="566"/>
      <c r="R919" s="13"/>
      <c r="S919" s="13"/>
    </row>
    <row r="920" spans="2:19" s="1" customFormat="1" ht="25.5" customHeight="1">
      <c r="B920" s="335" t="s">
        <v>112</v>
      </c>
      <c r="C920" s="14"/>
      <c r="D920" s="25">
        <v>17</v>
      </c>
      <c r="E920" s="25">
        <v>17</v>
      </c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336"/>
      <c r="Q920" s="566"/>
      <c r="R920" s="13"/>
      <c r="S920" s="13"/>
    </row>
    <row r="921" spans="2:19" s="1" customFormat="1" ht="25.5" customHeight="1">
      <c r="B921" s="335" t="s">
        <v>98</v>
      </c>
      <c r="C921" s="14"/>
      <c r="D921" s="25">
        <v>110</v>
      </c>
      <c r="E921" s="25">
        <v>110</v>
      </c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336"/>
      <c r="Q921" s="566"/>
      <c r="R921" s="13"/>
      <c r="S921" s="13"/>
    </row>
    <row r="922" spans="2:19" s="1" customFormat="1" ht="25.5" customHeight="1">
      <c r="B922" s="335" t="s">
        <v>63</v>
      </c>
      <c r="C922" s="14"/>
      <c r="D922" s="25">
        <v>80</v>
      </c>
      <c r="E922" s="25">
        <v>80</v>
      </c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336"/>
      <c r="Q922" s="566"/>
      <c r="R922" s="13"/>
      <c r="S922" s="13"/>
    </row>
    <row r="923" spans="2:19" s="1" customFormat="1" ht="25.5" customHeight="1">
      <c r="B923" s="335" t="s">
        <v>99</v>
      </c>
      <c r="C923" s="14"/>
      <c r="D923" s="25">
        <v>46</v>
      </c>
      <c r="E923" s="25">
        <v>46</v>
      </c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336"/>
      <c r="Q923" s="566"/>
      <c r="R923" s="13"/>
      <c r="S923" s="13"/>
    </row>
    <row r="924" spans="2:19" s="1" customFormat="1" ht="25.5" customHeight="1">
      <c r="B924" s="335" t="s">
        <v>100</v>
      </c>
      <c r="C924" s="14"/>
      <c r="D924" s="25">
        <v>12</v>
      </c>
      <c r="E924" s="25">
        <v>12</v>
      </c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336"/>
      <c r="Q924" s="566"/>
      <c r="R924" s="13"/>
      <c r="S924" s="13"/>
    </row>
    <row r="925" spans="2:19" s="1" customFormat="1" ht="33.75" customHeight="1">
      <c r="B925" s="337" t="s">
        <v>101</v>
      </c>
      <c r="C925" s="14"/>
      <c r="D925" s="25">
        <v>54</v>
      </c>
      <c r="E925" s="25">
        <v>54</v>
      </c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336"/>
      <c r="Q925" s="566"/>
      <c r="R925" s="13"/>
      <c r="S925" s="13"/>
    </row>
    <row r="926" spans="2:19" s="1" customFormat="1" ht="37.5" customHeight="1">
      <c r="B926" s="337" t="s">
        <v>107</v>
      </c>
      <c r="C926" s="14"/>
      <c r="D926" s="25">
        <v>88</v>
      </c>
      <c r="E926" s="25">
        <v>88</v>
      </c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336"/>
      <c r="Q926" s="566"/>
      <c r="R926" s="13"/>
      <c r="S926" s="13"/>
    </row>
    <row r="927" spans="2:19" s="1" customFormat="1" ht="25.5" customHeight="1">
      <c r="B927" s="335" t="s">
        <v>71</v>
      </c>
      <c r="C927" s="14"/>
      <c r="D927" s="25">
        <v>6.6</v>
      </c>
      <c r="E927" s="25">
        <v>6.6</v>
      </c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336"/>
      <c r="Q927" s="566"/>
      <c r="R927" s="13"/>
      <c r="S927" s="13"/>
    </row>
    <row r="928" spans="2:19" s="1" customFormat="1" ht="25.5" customHeight="1">
      <c r="B928" s="335" t="s">
        <v>67</v>
      </c>
      <c r="C928" s="14"/>
      <c r="D928" s="25">
        <v>5</v>
      </c>
      <c r="E928" s="25">
        <v>5</v>
      </c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336"/>
      <c r="Q928" s="566"/>
      <c r="R928" s="13"/>
      <c r="S928" s="13"/>
    </row>
    <row r="929" spans="2:19" s="1" customFormat="1" ht="25.5" customHeight="1">
      <c r="B929" s="335" t="s">
        <v>15</v>
      </c>
      <c r="C929" s="14"/>
      <c r="D929" s="25">
        <v>0.2</v>
      </c>
      <c r="E929" s="25">
        <v>0.2</v>
      </c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336"/>
      <c r="Q929" s="566"/>
      <c r="R929" s="13"/>
      <c r="S929" s="13"/>
    </row>
    <row r="930" spans="2:19" s="8" customFormat="1" ht="50.25" customHeight="1">
      <c r="B930" s="602" t="s">
        <v>484</v>
      </c>
      <c r="C930" s="243" t="s">
        <v>376</v>
      </c>
      <c r="D930" s="243"/>
      <c r="E930" s="243"/>
      <c r="F930" s="343">
        <v>8.9</v>
      </c>
      <c r="G930" s="343">
        <v>10.2</v>
      </c>
      <c r="H930" s="343">
        <v>23.2</v>
      </c>
      <c r="I930" s="243">
        <v>313</v>
      </c>
      <c r="J930" s="243"/>
      <c r="K930" s="343"/>
      <c r="L930" s="343">
        <v>1.3</v>
      </c>
      <c r="M930" s="343">
        <v>0.12</v>
      </c>
      <c r="N930" s="243">
        <v>27.08</v>
      </c>
      <c r="O930" s="243">
        <v>1.2</v>
      </c>
      <c r="P930" s="243">
        <v>146.7</v>
      </c>
      <c r="Q930" s="243">
        <v>207</v>
      </c>
      <c r="R930" s="343">
        <v>40.9</v>
      </c>
      <c r="S930" s="243">
        <v>0.2</v>
      </c>
    </row>
    <row r="931" spans="2:19" ht="17.25" customHeight="1">
      <c r="B931" s="348" t="s">
        <v>485</v>
      </c>
      <c r="C931" s="329"/>
      <c r="D931" s="332">
        <v>27</v>
      </c>
      <c r="E931" s="332">
        <v>27</v>
      </c>
      <c r="F931" s="334"/>
      <c r="G931" s="334"/>
      <c r="H931" s="334"/>
      <c r="I931" s="334"/>
      <c r="J931" s="334"/>
      <c r="K931" s="333"/>
      <c r="L931" s="334"/>
      <c r="M931" s="334"/>
      <c r="N931" s="334"/>
      <c r="O931" s="334"/>
      <c r="P931" s="334"/>
      <c r="Q931" s="334"/>
      <c r="R931" s="334"/>
      <c r="S931" s="334"/>
    </row>
    <row r="932" spans="2:19" ht="23.25" customHeight="1">
      <c r="B932" s="350" t="s">
        <v>98</v>
      </c>
      <c r="C932" s="329"/>
      <c r="D932" s="332">
        <v>154</v>
      </c>
      <c r="E932" s="332">
        <v>154</v>
      </c>
      <c r="F932" s="334"/>
      <c r="G932" s="334"/>
      <c r="H932" s="334"/>
      <c r="I932" s="334"/>
      <c r="J932" s="334"/>
      <c r="K932" s="333"/>
      <c r="L932" s="334"/>
      <c r="M932" s="334"/>
      <c r="N932" s="334"/>
      <c r="O932" s="334"/>
      <c r="P932" s="334"/>
      <c r="Q932" s="334"/>
      <c r="R932" s="334"/>
      <c r="S932" s="334"/>
    </row>
    <row r="933" spans="2:19" ht="23.25" customHeight="1">
      <c r="B933" s="348" t="s">
        <v>63</v>
      </c>
      <c r="C933" s="329"/>
      <c r="D933" s="332">
        <v>42</v>
      </c>
      <c r="E933" s="332">
        <v>42</v>
      </c>
      <c r="F933" s="334"/>
      <c r="G933" s="334"/>
      <c r="H933" s="334"/>
      <c r="I933" s="334"/>
      <c r="J933" s="334"/>
      <c r="K933" s="333"/>
      <c r="L933" s="334"/>
      <c r="M933" s="334"/>
      <c r="N933" s="334"/>
      <c r="O933" s="334"/>
      <c r="P933" s="334"/>
      <c r="Q933" s="334"/>
      <c r="R933" s="334"/>
      <c r="S933" s="334"/>
    </row>
    <row r="934" spans="2:19" ht="23.25" customHeight="1">
      <c r="B934" s="350" t="s">
        <v>71</v>
      </c>
      <c r="C934" s="329"/>
      <c r="D934" s="332">
        <v>6.6</v>
      </c>
      <c r="E934" s="332">
        <v>6.6</v>
      </c>
      <c r="F934" s="334"/>
      <c r="G934" s="334"/>
      <c r="H934" s="334"/>
      <c r="I934" s="334"/>
      <c r="J934" s="334"/>
      <c r="K934" s="333"/>
      <c r="L934" s="334"/>
      <c r="M934" s="334"/>
      <c r="N934" s="334"/>
      <c r="O934" s="334"/>
      <c r="P934" s="334"/>
      <c r="Q934" s="334"/>
      <c r="R934" s="334"/>
      <c r="S934" s="334"/>
    </row>
    <row r="935" spans="2:19" ht="23.25" customHeight="1">
      <c r="B935" s="350" t="s">
        <v>15</v>
      </c>
      <c r="C935" s="329"/>
      <c r="D935" s="332">
        <v>0.5</v>
      </c>
      <c r="E935" s="332">
        <v>0.5</v>
      </c>
      <c r="F935" s="334"/>
      <c r="G935" s="334"/>
      <c r="H935" s="334"/>
      <c r="I935" s="334"/>
      <c r="J935" s="334"/>
      <c r="K935" s="333"/>
      <c r="L935" s="334"/>
      <c r="M935" s="334"/>
      <c r="N935" s="334"/>
      <c r="O935" s="334"/>
      <c r="P935" s="334"/>
      <c r="Q935" s="334"/>
      <c r="R935" s="334"/>
      <c r="S935" s="334"/>
    </row>
    <row r="936" spans="2:19" ht="23.25" customHeight="1">
      <c r="B936" s="348" t="s">
        <v>67</v>
      </c>
      <c r="C936" s="329"/>
      <c r="D936" s="332">
        <v>5</v>
      </c>
      <c r="E936" s="332">
        <v>5</v>
      </c>
      <c r="F936" s="334"/>
      <c r="G936" s="334"/>
      <c r="H936" s="334"/>
      <c r="I936" s="334"/>
      <c r="J936" s="334"/>
      <c r="K936" s="333"/>
      <c r="L936" s="334"/>
      <c r="M936" s="334"/>
      <c r="N936" s="334"/>
      <c r="O936" s="334"/>
      <c r="P936" s="334"/>
      <c r="Q936" s="334"/>
      <c r="R936" s="334"/>
      <c r="S936" s="334"/>
    </row>
    <row r="937" spans="2:19" s="35" customFormat="1" ht="36.75" customHeight="1">
      <c r="B937" s="87" t="s">
        <v>465</v>
      </c>
      <c r="C937" s="32">
        <v>200</v>
      </c>
      <c r="D937" s="32"/>
      <c r="E937" s="32"/>
      <c r="F937" s="33">
        <v>3.1</v>
      </c>
      <c r="G937" s="33">
        <v>2.7</v>
      </c>
      <c r="H937" s="33">
        <v>15.9</v>
      </c>
      <c r="I937" s="32">
        <v>100</v>
      </c>
      <c r="J937" s="32"/>
      <c r="K937" s="464"/>
      <c r="L937" s="34">
        <v>1.3</v>
      </c>
      <c r="M937" s="32">
        <v>0.04</v>
      </c>
      <c r="N937" s="69">
        <v>20</v>
      </c>
      <c r="O937" s="32">
        <v>0.05</v>
      </c>
      <c r="P937" s="47">
        <v>125.78</v>
      </c>
      <c r="Q937" s="69">
        <v>90</v>
      </c>
      <c r="R937" s="32">
        <v>14</v>
      </c>
      <c r="S937" s="33">
        <v>0.13</v>
      </c>
    </row>
    <row r="938" spans="2:19" ht="23.25" customHeight="1">
      <c r="B938" s="348" t="s">
        <v>320</v>
      </c>
      <c r="C938" s="329"/>
      <c r="D938" s="332">
        <v>4</v>
      </c>
      <c r="E938" s="332">
        <v>4</v>
      </c>
      <c r="F938" s="334"/>
      <c r="G938" s="334"/>
      <c r="H938" s="334"/>
      <c r="I938" s="334"/>
      <c r="J938" s="334"/>
      <c r="K938" s="470"/>
      <c r="L938" s="334"/>
      <c r="M938" s="334"/>
      <c r="N938" s="361"/>
      <c r="O938" s="334"/>
      <c r="P938" s="349"/>
      <c r="Q938" s="490"/>
      <c r="R938" s="334"/>
      <c r="S938" s="334"/>
    </row>
    <row r="939" spans="2:19" ht="21.75" customHeight="1">
      <c r="B939" s="348" t="s">
        <v>71</v>
      </c>
      <c r="C939" s="329"/>
      <c r="D939" s="332">
        <v>9</v>
      </c>
      <c r="E939" s="332">
        <v>9</v>
      </c>
      <c r="F939" s="334"/>
      <c r="G939" s="334"/>
      <c r="H939" s="334"/>
      <c r="I939" s="334"/>
      <c r="J939" s="334"/>
      <c r="K939" s="470"/>
      <c r="L939" s="334"/>
      <c r="M939" s="334"/>
      <c r="N939" s="361"/>
      <c r="O939" s="334"/>
      <c r="P939" s="349"/>
      <c r="Q939" s="490"/>
      <c r="R939" s="334"/>
      <c r="S939" s="334"/>
    </row>
    <row r="940" spans="2:19" ht="21" customHeight="1">
      <c r="B940" s="348" t="s">
        <v>98</v>
      </c>
      <c r="C940" s="329"/>
      <c r="D940" s="332">
        <v>100</v>
      </c>
      <c r="E940" s="332">
        <v>100</v>
      </c>
      <c r="F940" s="334"/>
      <c r="G940" s="334"/>
      <c r="H940" s="334"/>
      <c r="I940" s="334"/>
      <c r="J940" s="334"/>
      <c r="K940" s="470"/>
      <c r="L940" s="334"/>
      <c r="M940" s="334"/>
      <c r="N940" s="361"/>
      <c r="O940" s="334"/>
      <c r="P940" s="349"/>
      <c r="Q940" s="490"/>
      <c r="R940" s="334"/>
      <c r="S940" s="334"/>
    </row>
    <row r="941" spans="2:19" ht="20.25" customHeight="1">
      <c r="B941" s="348" t="s">
        <v>63</v>
      </c>
      <c r="C941" s="329"/>
      <c r="D941" s="332">
        <v>100</v>
      </c>
      <c r="E941" s="332">
        <v>100</v>
      </c>
      <c r="F941" s="334"/>
      <c r="G941" s="334"/>
      <c r="H941" s="334"/>
      <c r="I941" s="334"/>
      <c r="J941" s="334"/>
      <c r="K941" s="334"/>
      <c r="L941" s="334"/>
      <c r="M941" s="334"/>
      <c r="N941" s="361"/>
      <c r="O941" s="334"/>
      <c r="P941" s="349"/>
      <c r="Q941" s="490"/>
      <c r="R941" s="334"/>
      <c r="S941" s="334"/>
    </row>
    <row r="942" spans="2:19" ht="19.5" customHeight="1">
      <c r="B942" s="350" t="s">
        <v>401</v>
      </c>
      <c r="C942" s="329"/>
      <c r="D942" s="332">
        <v>46</v>
      </c>
      <c r="E942" s="332">
        <v>46</v>
      </c>
      <c r="F942" s="334"/>
      <c r="G942" s="334"/>
      <c r="H942" s="334"/>
      <c r="I942" s="334"/>
      <c r="J942" s="334"/>
      <c r="K942" s="334"/>
      <c r="L942" s="334"/>
      <c r="M942" s="334"/>
      <c r="N942" s="361"/>
      <c r="O942" s="334"/>
      <c r="P942" s="349"/>
      <c r="Q942" s="490"/>
      <c r="R942" s="334"/>
      <c r="S942" s="334"/>
    </row>
    <row r="943" spans="2:19" ht="21" customHeight="1">
      <c r="B943" s="350" t="s">
        <v>402</v>
      </c>
      <c r="C943" s="329"/>
      <c r="D943" s="332">
        <v>12</v>
      </c>
      <c r="E943" s="332">
        <v>12</v>
      </c>
      <c r="F943" s="334"/>
      <c r="G943" s="334"/>
      <c r="H943" s="334"/>
      <c r="I943" s="334"/>
      <c r="J943" s="334"/>
      <c r="K943" s="334"/>
      <c r="L943" s="334"/>
      <c r="M943" s="334"/>
      <c r="N943" s="361"/>
      <c r="O943" s="334"/>
      <c r="P943" s="349"/>
      <c r="Q943" s="490"/>
      <c r="R943" s="334"/>
      <c r="S943" s="334"/>
    </row>
    <row r="944" spans="2:19" ht="29.25" customHeight="1">
      <c r="B944" s="360" t="s">
        <v>101</v>
      </c>
      <c r="C944" s="329"/>
      <c r="D944" s="332">
        <v>54</v>
      </c>
      <c r="E944" s="332">
        <v>54</v>
      </c>
      <c r="F944" s="334"/>
      <c r="G944" s="334"/>
      <c r="H944" s="334"/>
      <c r="I944" s="334"/>
      <c r="J944" s="334"/>
      <c r="K944" s="334"/>
      <c r="L944" s="334"/>
      <c r="M944" s="334"/>
      <c r="N944" s="361"/>
      <c r="O944" s="334"/>
      <c r="P944" s="349"/>
      <c r="Q944" s="490"/>
      <c r="R944" s="334"/>
      <c r="S944" s="334"/>
    </row>
    <row r="945" spans="2:19" ht="22.5" customHeight="1">
      <c r="B945" s="360" t="s">
        <v>107</v>
      </c>
      <c r="C945" s="329"/>
      <c r="D945" s="332">
        <v>88</v>
      </c>
      <c r="E945" s="332">
        <v>88</v>
      </c>
      <c r="F945" s="334"/>
      <c r="G945" s="334"/>
      <c r="H945" s="334"/>
      <c r="I945" s="334"/>
      <c r="J945" s="334"/>
      <c r="K945" s="334"/>
      <c r="L945" s="334"/>
      <c r="M945" s="334"/>
      <c r="N945" s="361"/>
      <c r="O945" s="334"/>
      <c r="P945" s="349"/>
      <c r="Q945" s="490"/>
      <c r="R945" s="334"/>
      <c r="S945" s="334"/>
    </row>
    <row r="946" spans="2:19" s="35" customFormat="1" ht="62.25" customHeight="1">
      <c r="B946" s="87" t="s">
        <v>130</v>
      </c>
      <c r="C946" s="32">
        <v>100</v>
      </c>
      <c r="D946" s="32"/>
      <c r="E946" s="32"/>
      <c r="F946" s="32">
        <v>0.26</v>
      </c>
      <c r="G946" s="33">
        <v>0.17</v>
      </c>
      <c r="H946" s="32">
        <v>13.81</v>
      </c>
      <c r="I946" s="32">
        <v>52</v>
      </c>
      <c r="J946" s="32"/>
      <c r="K946" s="32"/>
      <c r="L946" s="47">
        <v>16</v>
      </c>
      <c r="M946" s="32">
        <v>0.02</v>
      </c>
      <c r="N946" s="69">
        <v>0</v>
      </c>
      <c r="O946" s="32">
        <v>0.17</v>
      </c>
      <c r="P946" s="47">
        <v>2.97</v>
      </c>
      <c r="Q946" s="69">
        <v>9.6</v>
      </c>
      <c r="R946" s="33">
        <v>2.08</v>
      </c>
      <c r="S946" s="32">
        <v>0.16</v>
      </c>
    </row>
    <row r="947" spans="2:19" s="35" customFormat="1" ht="41.25" customHeight="1">
      <c r="B947" s="87" t="s">
        <v>250</v>
      </c>
      <c r="C947" s="53">
        <v>40</v>
      </c>
      <c r="D947" s="53"/>
      <c r="E947" s="53"/>
      <c r="F947" s="54">
        <v>3.16</v>
      </c>
      <c r="G947" s="54">
        <v>0.4</v>
      </c>
      <c r="H947" s="54">
        <v>19.4</v>
      </c>
      <c r="I947" s="55">
        <v>95</v>
      </c>
      <c r="J947" s="55">
        <v>58</v>
      </c>
      <c r="K947" s="32">
        <f>J947*C947/1000</f>
        <v>2.32</v>
      </c>
      <c r="L947" s="42">
        <v>0</v>
      </c>
      <c r="M947" s="32">
        <v>0.05</v>
      </c>
      <c r="N947" s="78">
        <v>0</v>
      </c>
      <c r="O947" s="32">
        <v>0.5</v>
      </c>
      <c r="P947" s="74">
        <v>9.2</v>
      </c>
      <c r="Q947" s="47">
        <v>35.7</v>
      </c>
      <c r="R947" s="55">
        <v>13.2</v>
      </c>
      <c r="S947" s="32">
        <v>0.8</v>
      </c>
    </row>
    <row r="948" spans="2:19" s="44" customFormat="1" ht="21.75" customHeight="1">
      <c r="B948" s="88" t="s">
        <v>59</v>
      </c>
      <c r="C948" s="32">
        <v>20</v>
      </c>
      <c r="D948" s="43"/>
      <c r="E948" s="43"/>
      <c r="F948" s="32">
        <v>1.4</v>
      </c>
      <c r="G948" s="32">
        <v>0.24</v>
      </c>
      <c r="H948" s="32">
        <v>7.8</v>
      </c>
      <c r="I948" s="69">
        <v>40</v>
      </c>
      <c r="J948" s="32">
        <v>57</v>
      </c>
      <c r="K948" s="32">
        <f>J948*C948/1000</f>
        <v>1.14</v>
      </c>
      <c r="L948" s="42">
        <v>0</v>
      </c>
      <c r="M948" s="32">
        <v>0.04</v>
      </c>
      <c r="N948" s="78">
        <v>0</v>
      </c>
      <c r="O948" s="32">
        <v>0.28</v>
      </c>
      <c r="P948" s="74">
        <v>5.8</v>
      </c>
      <c r="Q948" s="47">
        <v>30</v>
      </c>
      <c r="R948" s="33">
        <v>9.4</v>
      </c>
      <c r="S948" s="32">
        <v>0.78</v>
      </c>
    </row>
    <row r="949" spans="1:20" s="9" customFormat="1" ht="63" customHeight="1">
      <c r="A949" s="491" t="s">
        <v>374</v>
      </c>
      <c r="B949" s="492"/>
      <c r="C949" s="493" t="s">
        <v>505</v>
      </c>
      <c r="D949" s="492"/>
      <c r="E949" s="494"/>
      <c r="F949" s="495">
        <f>SUM(F906+F911+F937+F946+F948)</f>
        <v>15.66</v>
      </c>
      <c r="G949" s="495">
        <f aca="true" t="shared" si="39" ref="G949:S949">SUM(G906+G911+G937+G946+G948)</f>
        <v>17.28</v>
      </c>
      <c r="H949" s="495">
        <f t="shared" si="39"/>
        <v>83.53999999999999</v>
      </c>
      <c r="I949" s="495">
        <f t="shared" si="39"/>
        <v>648</v>
      </c>
      <c r="J949" s="495">
        <f t="shared" si="39"/>
        <v>57</v>
      </c>
      <c r="K949" s="495">
        <f t="shared" si="39"/>
        <v>1.14</v>
      </c>
      <c r="L949" s="495">
        <f t="shared" si="39"/>
        <v>18.46</v>
      </c>
      <c r="M949" s="495">
        <f t="shared" si="39"/>
        <v>0.29</v>
      </c>
      <c r="N949" s="495">
        <f t="shared" si="39"/>
        <v>75.2</v>
      </c>
      <c r="O949" s="495">
        <f t="shared" si="39"/>
        <v>1.6800000000000002</v>
      </c>
      <c r="P949" s="495">
        <f t="shared" si="39"/>
        <v>304.75000000000006</v>
      </c>
      <c r="Q949" s="495">
        <f t="shared" si="39"/>
        <v>394.40000000000003</v>
      </c>
      <c r="R949" s="495">
        <f t="shared" si="39"/>
        <v>79.84</v>
      </c>
      <c r="S949" s="495">
        <f t="shared" si="39"/>
        <v>23.67</v>
      </c>
      <c r="T949" s="496"/>
    </row>
    <row r="950" spans="1:19" s="35" customFormat="1" ht="39.75" customHeight="1">
      <c r="A950" s="255" t="s">
        <v>377</v>
      </c>
      <c r="B950" s="275"/>
      <c r="C950" s="256"/>
      <c r="D950" s="256"/>
      <c r="E950" s="257"/>
      <c r="F950" s="71"/>
      <c r="G950" s="71"/>
      <c r="H950" s="71"/>
      <c r="I950" s="96"/>
      <c r="J950" s="71"/>
      <c r="K950" s="71"/>
      <c r="L950" s="71"/>
      <c r="M950" s="71"/>
      <c r="N950" s="71"/>
      <c r="O950" s="71"/>
      <c r="P950" s="96"/>
      <c r="Q950" s="71"/>
      <c r="R950" s="71"/>
      <c r="S950" s="71"/>
    </row>
    <row r="951" spans="1:55" s="83" customFormat="1" ht="44.25" customHeight="1">
      <c r="A951" s="447"/>
      <c r="B951" s="338" t="s">
        <v>159</v>
      </c>
      <c r="C951" s="34">
        <v>50</v>
      </c>
      <c r="D951" s="34"/>
      <c r="E951" s="34"/>
      <c r="F951" s="34">
        <v>5.05</v>
      </c>
      <c r="G951" s="34">
        <v>8.76</v>
      </c>
      <c r="H951" s="34">
        <v>1.4</v>
      </c>
      <c r="I951" s="34">
        <v>98</v>
      </c>
      <c r="J951" s="327"/>
      <c r="K951" s="351">
        <f>SUM(K952:K955)</f>
        <v>12.31757</v>
      </c>
      <c r="L951" s="327">
        <v>2</v>
      </c>
      <c r="M951" s="327">
        <v>0.05</v>
      </c>
      <c r="N951" s="327">
        <v>100.5</v>
      </c>
      <c r="O951" s="327">
        <v>0.33</v>
      </c>
      <c r="P951" s="327">
        <v>23</v>
      </c>
      <c r="Q951" s="327">
        <v>60.9</v>
      </c>
      <c r="R951" s="327">
        <v>4.9</v>
      </c>
      <c r="S951" s="327">
        <v>1.03</v>
      </c>
      <c r="T951" s="352"/>
      <c r="U951" s="311"/>
      <c r="V951" s="311"/>
      <c r="W951" s="311"/>
      <c r="X951" s="311"/>
      <c r="Y951" s="311"/>
      <c r="Z951" s="311"/>
      <c r="AA951" s="311"/>
      <c r="AB951" s="311"/>
      <c r="AC951" s="311"/>
      <c r="AD951" s="311"/>
      <c r="AE951" s="311"/>
      <c r="AF951" s="311"/>
      <c r="AG951" s="311"/>
      <c r="AH951" s="311"/>
      <c r="AI951" s="311"/>
      <c r="AJ951" s="311"/>
      <c r="AK951" s="311"/>
      <c r="AL951" s="311"/>
      <c r="AM951" s="311"/>
      <c r="AN951" s="311"/>
      <c r="AO951" s="311"/>
      <c r="AP951" s="311"/>
      <c r="AQ951" s="311"/>
      <c r="AR951" s="311"/>
      <c r="AS951" s="311"/>
      <c r="AT951" s="311"/>
      <c r="AU951" s="311"/>
      <c r="AV951" s="311"/>
      <c r="AW951" s="311"/>
      <c r="AX951" s="311"/>
      <c r="AY951" s="311"/>
      <c r="AZ951" s="311"/>
      <c r="BA951" s="311"/>
      <c r="BB951" s="311"/>
      <c r="BC951" s="311"/>
    </row>
    <row r="952" spans="1:55" s="38" customFormat="1" ht="27" customHeight="1">
      <c r="A952" s="448"/>
      <c r="B952" s="340" t="s">
        <v>291</v>
      </c>
      <c r="C952" s="73"/>
      <c r="D952" s="73">
        <v>35</v>
      </c>
      <c r="E952" s="73">
        <v>35</v>
      </c>
      <c r="F952" s="73"/>
      <c r="G952" s="73"/>
      <c r="H952" s="73"/>
      <c r="I952" s="73"/>
      <c r="J952" s="353">
        <v>248</v>
      </c>
      <c r="K952" s="354">
        <f>J952*D952/1000</f>
        <v>8.68</v>
      </c>
      <c r="L952" s="320"/>
      <c r="M952" s="320"/>
      <c r="N952" s="320"/>
      <c r="O952" s="320"/>
      <c r="P952" s="320"/>
      <c r="Q952" s="320"/>
      <c r="R952" s="320"/>
      <c r="S952" s="320"/>
      <c r="T952" s="355"/>
      <c r="U952" s="304"/>
      <c r="V952" s="304"/>
      <c r="W952" s="304"/>
      <c r="X952" s="304"/>
      <c r="Y952" s="304"/>
      <c r="Z952" s="304"/>
      <c r="AA952" s="304"/>
      <c r="AB952" s="304"/>
      <c r="AC952" s="304"/>
      <c r="AD952" s="304"/>
      <c r="AE952" s="304"/>
      <c r="AF952" s="304"/>
      <c r="AG952" s="304"/>
      <c r="AH952" s="304"/>
      <c r="AI952" s="304"/>
      <c r="AJ952" s="304"/>
      <c r="AK952" s="304"/>
      <c r="AL952" s="304"/>
      <c r="AM952" s="304"/>
      <c r="AN952" s="304"/>
      <c r="AO952" s="304"/>
      <c r="AP952" s="304"/>
      <c r="AQ952" s="304"/>
      <c r="AR952" s="304"/>
      <c r="AS952" s="304"/>
      <c r="AT952" s="304"/>
      <c r="AU952" s="304"/>
      <c r="AV952" s="304"/>
      <c r="AW952" s="304"/>
      <c r="AX952" s="304"/>
      <c r="AY952" s="304"/>
      <c r="AZ952" s="304"/>
      <c r="BA952" s="304"/>
      <c r="BB952" s="304"/>
      <c r="BC952" s="304"/>
    </row>
    <row r="953" spans="1:55" s="38" customFormat="1" ht="27" customHeight="1">
      <c r="A953" s="448"/>
      <c r="B953" s="340" t="s">
        <v>64</v>
      </c>
      <c r="C953" s="73"/>
      <c r="D953" s="73">
        <v>10</v>
      </c>
      <c r="E953" s="73">
        <v>8.5</v>
      </c>
      <c r="F953" s="73"/>
      <c r="G953" s="73"/>
      <c r="H953" s="73"/>
      <c r="I953" s="73"/>
      <c r="J953" s="353">
        <v>38.4</v>
      </c>
      <c r="K953" s="354">
        <f>J953*D953/1000</f>
        <v>0.384</v>
      </c>
      <c r="L953" s="320"/>
      <c r="M953" s="320"/>
      <c r="N953" s="320"/>
      <c r="O953" s="320"/>
      <c r="P953" s="320"/>
      <c r="Q953" s="320"/>
      <c r="R953" s="320"/>
      <c r="S953" s="320"/>
      <c r="T953" s="355"/>
      <c r="U953" s="304"/>
      <c r="V953" s="304"/>
      <c r="W953" s="304"/>
      <c r="X953" s="304"/>
      <c r="Y953" s="304"/>
      <c r="Z953" s="304"/>
      <c r="AA953" s="304"/>
      <c r="AB953" s="304"/>
      <c r="AC953" s="304"/>
      <c r="AD953" s="304"/>
      <c r="AE953" s="304"/>
      <c r="AF953" s="304"/>
      <c r="AG953" s="304"/>
      <c r="AH953" s="304"/>
      <c r="AI953" s="304"/>
      <c r="AJ953" s="304"/>
      <c r="AK953" s="304"/>
      <c r="AL953" s="304"/>
      <c r="AM953" s="304"/>
      <c r="AN953" s="304"/>
      <c r="AO953" s="304"/>
      <c r="AP953" s="304"/>
      <c r="AQ953" s="304"/>
      <c r="AR953" s="304"/>
      <c r="AS953" s="304"/>
      <c r="AT953" s="304"/>
      <c r="AU953" s="304"/>
      <c r="AV953" s="304"/>
      <c r="AW953" s="304"/>
      <c r="AX953" s="304"/>
      <c r="AY953" s="304"/>
      <c r="AZ953" s="304"/>
      <c r="BA953" s="304"/>
      <c r="BB953" s="304"/>
      <c r="BC953" s="304"/>
    </row>
    <row r="954" spans="1:55" s="38" customFormat="1" ht="27" customHeight="1">
      <c r="A954" s="448"/>
      <c r="B954" s="340" t="s">
        <v>67</v>
      </c>
      <c r="C954" s="73"/>
      <c r="D954" s="73">
        <v>5</v>
      </c>
      <c r="E954" s="73">
        <v>5</v>
      </c>
      <c r="F954" s="73"/>
      <c r="G954" s="73"/>
      <c r="H954" s="73"/>
      <c r="I954" s="73"/>
      <c r="J954" s="353">
        <v>650</v>
      </c>
      <c r="K954" s="354">
        <f>J954*D954/1000</f>
        <v>3.25</v>
      </c>
      <c r="L954" s="320"/>
      <c r="M954" s="320"/>
      <c r="N954" s="320"/>
      <c r="O954" s="320"/>
      <c r="P954" s="320"/>
      <c r="Q954" s="320"/>
      <c r="R954" s="320"/>
      <c r="S954" s="320"/>
      <c r="T954" s="355"/>
      <c r="U954" s="304"/>
      <c r="V954" s="304"/>
      <c r="W954" s="304"/>
      <c r="X954" s="304"/>
      <c r="Y954" s="304"/>
      <c r="Z954" s="304"/>
      <c r="AA954" s="304"/>
      <c r="AB954" s="304"/>
      <c r="AC954" s="304"/>
      <c r="AD954" s="304"/>
      <c r="AE954" s="304"/>
      <c r="AF954" s="304"/>
      <c r="AG954" s="304"/>
      <c r="AH954" s="304"/>
      <c r="AI954" s="304"/>
      <c r="AJ954" s="304"/>
      <c r="AK954" s="304"/>
      <c r="AL954" s="304"/>
      <c r="AM954" s="304"/>
      <c r="AN954" s="304"/>
      <c r="AO954" s="304"/>
      <c r="AP954" s="304"/>
      <c r="AQ954" s="304"/>
      <c r="AR954" s="304"/>
      <c r="AS954" s="304"/>
      <c r="AT954" s="304"/>
      <c r="AU954" s="304"/>
      <c r="AV954" s="304"/>
      <c r="AW954" s="304"/>
      <c r="AX954" s="304"/>
      <c r="AY954" s="304"/>
      <c r="AZ954" s="304"/>
      <c r="BA954" s="304"/>
      <c r="BB954" s="304"/>
      <c r="BC954" s="304"/>
    </row>
    <row r="955" spans="1:55" s="38" customFormat="1" ht="27" customHeight="1">
      <c r="A955" s="448"/>
      <c r="B955" s="340" t="s">
        <v>15</v>
      </c>
      <c r="C955" s="72"/>
      <c r="D955" s="73">
        <v>0.3</v>
      </c>
      <c r="E955" s="192">
        <v>0.3</v>
      </c>
      <c r="F955" s="73"/>
      <c r="G955" s="192"/>
      <c r="H955" s="192"/>
      <c r="I955" s="73"/>
      <c r="J955" s="356">
        <v>11.9</v>
      </c>
      <c r="K955" s="354">
        <f>J955*D955/1000</f>
        <v>0.00357</v>
      </c>
      <c r="L955" s="357"/>
      <c r="M955" s="320"/>
      <c r="N955" s="357"/>
      <c r="O955" s="320"/>
      <c r="P955" s="357"/>
      <c r="Q955" s="320"/>
      <c r="R955" s="358"/>
      <c r="S955" s="359"/>
      <c r="T955" s="355"/>
      <c r="U955" s="304"/>
      <c r="V955" s="304"/>
      <c r="W955" s="304"/>
      <c r="X955" s="304"/>
      <c r="Y955" s="304"/>
      <c r="Z955" s="304"/>
      <c r="AA955" s="304"/>
      <c r="AB955" s="304"/>
      <c r="AC955" s="304"/>
      <c r="AD955" s="304"/>
      <c r="AE955" s="304"/>
      <c r="AF955" s="304"/>
      <c r="AG955" s="304"/>
      <c r="AH955" s="304"/>
      <c r="AI955" s="304"/>
      <c r="AJ955" s="304"/>
      <c r="AK955" s="304"/>
      <c r="AL955" s="304"/>
      <c r="AM955" s="304"/>
      <c r="AN955" s="304"/>
      <c r="AO955" s="304"/>
      <c r="AP955" s="304"/>
      <c r="AQ955" s="304"/>
      <c r="AR955" s="304"/>
      <c r="AS955" s="304"/>
      <c r="AT955" s="304"/>
      <c r="AU955" s="304"/>
      <c r="AV955" s="304"/>
      <c r="AW955" s="304"/>
      <c r="AX955" s="304"/>
      <c r="AY955" s="304"/>
      <c r="AZ955" s="304"/>
      <c r="BA955" s="304"/>
      <c r="BB955" s="304"/>
      <c r="BC955" s="304"/>
    </row>
    <row r="956" spans="1:55" s="38" customFormat="1" ht="27" customHeight="1">
      <c r="A956" s="603"/>
      <c r="B956" s="339" t="s">
        <v>486</v>
      </c>
      <c r="C956" s="72"/>
      <c r="D956" s="73">
        <v>2.7</v>
      </c>
      <c r="E956" s="192">
        <v>2</v>
      </c>
      <c r="F956" s="73"/>
      <c r="G956" s="192"/>
      <c r="H956" s="192"/>
      <c r="I956" s="73"/>
      <c r="J956" s="356"/>
      <c r="K956" s="354"/>
      <c r="L956" s="357"/>
      <c r="M956" s="320"/>
      <c r="N956" s="357"/>
      <c r="O956" s="320"/>
      <c r="P956" s="357"/>
      <c r="Q956" s="320"/>
      <c r="R956" s="358"/>
      <c r="S956" s="320"/>
      <c r="T956" s="355"/>
      <c r="U956" s="304"/>
      <c r="V956" s="304"/>
      <c r="W956" s="304"/>
      <c r="X956" s="304"/>
      <c r="Y956" s="304"/>
      <c r="Z956" s="304"/>
      <c r="AA956" s="304"/>
      <c r="AB956" s="304"/>
      <c r="AC956" s="304"/>
      <c r="AD956" s="304"/>
      <c r="AE956" s="304"/>
      <c r="AF956" s="304"/>
      <c r="AG956" s="304"/>
      <c r="AH956" s="304"/>
      <c r="AI956" s="304"/>
      <c r="AJ956" s="304"/>
      <c r="AK956" s="304"/>
      <c r="AL956" s="304"/>
      <c r="AM956" s="304"/>
      <c r="AN956" s="304"/>
      <c r="AO956" s="304"/>
      <c r="AP956" s="304"/>
      <c r="AQ956" s="304"/>
      <c r="AR956" s="304"/>
      <c r="AS956" s="304"/>
      <c r="AT956" s="304"/>
      <c r="AU956" s="304"/>
      <c r="AV956" s="304"/>
      <c r="AW956" s="304"/>
      <c r="AX956" s="304"/>
      <c r="AY956" s="304"/>
      <c r="AZ956" s="304"/>
      <c r="BA956" s="304"/>
      <c r="BB956" s="304"/>
      <c r="BC956" s="304"/>
    </row>
    <row r="957" spans="1:19" s="564" customFormat="1" ht="52.5" customHeight="1">
      <c r="A957" s="51"/>
      <c r="B957" s="97" t="s">
        <v>503</v>
      </c>
      <c r="C957" s="617" t="s">
        <v>459</v>
      </c>
      <c r="D957" s="32"/>
      <c r="E957" s="32"/>
      <c r="F957" s="32">
        <v>24.1</v>
      </c>
      <c r="G957" s="32">
        <v>21.5</v>
      </c>
      <c r="H957" s="32">
        <v>41.6</v>
      </c>
      <c r="I957" s="32">
        <v>235</v>
      </c>
      <c r="J957" s="32"/>
      <c r="K957" s="32"/>
      <c r="L957" s="32">
        <v>15.77</v>
      </c>
      <c r="M957" s="32">
        <v>0.06</v>
      </c>
      <c r="N957" s="32">
        <v>0</v>
      </c>
      <c r="O957" s="32">
        <v>2.35</v>
      </c>
      <c r="P957" s="32">
        <v>49.25</v>
      </c>
      <c r="Q957" s="69">
        <v>49</v>
      </c>
      <c r="R957" s="32">
        <v>22.12</v>
      </c>
      <c r="S957" s="32">
        <v>0.8</v>
      </c>
    </row>
    <row r="958" spans="1:19" s="37" customFormat="1" ht="19.5" customHeight="1">
      <c r="A958" s="618"/>
      <c r="B958" s="101" t="s">
        <v>60</v>
      </c>
      <c r="C958" s="26"/>
      <c r="D958" s="28">
        <v>22</v>
      </c>
      <c r="E958" s="28">
        <v>16</v>
      </c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14"/>
      <c r="R958" s="29"/>
      <c r="S958" s="29"/>
    </row>
    <row r="959" spans="1:19" s="37" customFormat="1" ht="42" customHeight="1">
      <c r="A959" s="618"/>
      <c r="B959" s="101" t="s">
        <v>20</v>
      </c>
      <c r="C959" s="26"/>
      <c r="D959" s="28">
        <v>16</v>
      </c>
      <c r="E959" s="28">
        <v>16</v>
      </c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14"/>
      <c r="R959" s="29"/>
      <c r="S959" s="29"/>
    </row>
    <row r="960" spans="1:19" s="37" customFormat="1" ht="19.5" customHeight="1">
      <c r="A960" s="618"/>
      <c r="B960" s="101" t="s">
        <v>4</v>
      </c>
      <c r="C960" s="26"/>
      <c r="D960" s="28">
        <v>63</v>
      </c>
      <c r="E960" s="28">
        <v>50</v>
      </c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14"/>
      <c r="R960" s="29"/>
      <c r="S960" s="29"/>
    </row>
    <row r="961" spans="1:19" s="37" customFormat="1" ht="19.5" customHeight="1">
      <c r="A961" s="618"/>
      <c r="B961" s="101" t="s">
        <v>410</v>
      </c>
      <c r="C961" s="26"/>
      <c r="D961" s="28">
        <v>40</v>
      </c>
      <c r="E961" s="28">
        <v>30</v>
      </c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14"/>
      <c r="R961" s="29"/>
      <c r="S961" s="29"/>
    </row>
    <row r="962" spans="1:19" s="37" customFormat="1" ht="19.5" customHeight="1">
      <c r="A962" s="618"/>
      <c r="B962" s="101" t="s">
        <v>380</v>
      </c>
      <c r="C962" s="26"/>
      <c r="D962" s="28">
        <v>43</v>
      </c>
      <c r="E962" s="28">
        <v>30</v>
      </c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14"/>
      <c r="R962" s="29"/>
      <c r="S962" s="29"/>
    </row>
    <row r="963" spans="1:19" s="37" customFormat="1" ht="19.5" customHeight="1">
      <c r="A963" s="618"/>
      <c r="B963" s="101" t="s">
        <v>437</v>
      </c>
      <c r="C963" s="26"/>
      <c r="D963" s="28">
        <v>46</v>
      </c>
      <c r="E963" s="28">
        <v>30</v>
      </c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14"/>
      <c r="R963" s="29"/>
      <c r="S963" s="29"/>
    </row>
    <row r="964" spans="1:19" s="37" customFormat="1" ht="19.5" customHeight="1">
      <c r="A964" s="618"/>
      <c r="B964" s="101" t="s">
        <v>412</v>
      </c>
      <c r="C964" s="26"/>
      <c r="D964" s="28">
        <v>50</v>
      </c>
      <c r="E964" s="28">
        <v>30</v>
      </c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14"/>
      <c r="R964" s="29"/>
      <c r="S964" s="29"/>
    </row>
    <row r="965" spans="1:19" s="37" customFormat="1" ht="19.5" customHeight="1">
      <c r="A965" s="618"/>
      <c r="B965" s="101" t="s">
        <v>158</v>
      </c>
      <c r="C965" s="26"/>
      <c r="D965" s="28">
        <v>16</v>
      </c>
      <c r="E965" s="28">
        <v>13</v>
      </c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14"/>
      <c r="R965" s="29"/>
      <c r="S965" s="29"/>
    </row>
    <row r="966" spans="1:19" s="37" customFormat="1" ht="19.5" customHeight="1">
      <c r="A966" s="618"/>
      <c r="B966" s="101" t="s">
        <v>117</v>
      </c>
      <c r="C966" s="26"/>
      <c r="D966" s="28">
        <v>17</v>
      </c>
      <c r="E966" s="28">
        <v>13</v>
      </c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14"/>
      <c r="R966" s="29"/>
      <c r="S966" s="29"/>
    </row>
    <row r="967" spans="1:19" s="37" customFormat="1" ht="19.5" customHeight="1">
      <c r="A967" s="618"/>
      <c r="B967" s="101" t="s">
        <v>64</v>
      </c>
      <c r="C967" s="26"/>
      <c r="D967" s="28">
        <v>12</v>
      </c>
      <c r="E967" s="28">
        <v>10</v>
      </c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14"/>
      <c r="R967" s="29"/>
      <c r="S967" s="29"/>
    </row>
    <row r="968" spans="1:19" s="37" customFormat="1" ht="19.5" customHeight="1">
      <c r="A968" s="618"/>
      <c r="B968" s="101" t="s">
        <v>67</v>
      </c>
      <c r="C968" s="26"/>
      <c r="D968" s="28">
        <v>7</v>
      </c>
      <c r="E968" s="28">
        <v>7</v>
      </c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14"/>
      <c r="R968" s="29"/>
      <c r="S968" s="29"/>
    </row>
    <row r="969" spans="1:19" s="37" customFormat="1" ht="19.5" customHeight="1">
      <c r="A969" s="618"/>
      <c r="B969" s="101" t="s">
        <v>106</v>
      </c>
      <c r="C969" s="26"/>
      <c r="D969" s="28">
        <v>5</v>
      </c>
      <c r="E969" s="28">
        <v>5</v>
      </c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14"/>
      <c r="R969" s="29"/>
      <c r="S969" s="29"/>
    </row>
    <row r="970" spans="1:19" s="37" customFormat="1" ht="19.5" customHeight="1">
      <c r="A970" s="618"/>
      <c r="B970" s="101" t="s">
        <v>421</v>
      </c>
      <c r="C970" s="26"/>
      <c r="D970" s="28">
        <v>190</v>
      </c>
      <c r="E970" s="28">
        <v>190</v>
      </c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14"/>
      <c r="R970" s="29"/>
      <c r="S970" s="29"/>
    </row>
    <row r="971" spans="1:19" s="37" customFormat="1" ht="19.5" customHeight="1">
      <c r="A971" s="618"/>
      <c r="B971" s="101" t="s">
        <v>15</v>
      </c>
      <c r="C971" s="26"/>
      <c r="D971" s="28">
        <v>1</v>
      </c>
      <c r="E971" s="28">
        <v>1</v>
      </c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14"/>
      <c r="R971" s="29"/>
      <c r="S971" s="29"/>
    </row>
    <row r="972" spans="2:19" ht="29.25">
      <c r="B972" s="390" t="s">
        <v>325</v>
      </c>
      <c r="C972" s="327">
        <v>100</v>
      </c>
      <c r="D972" s="327"/>
      <c r="E972" s="327"/>
      <c r="F972" s="391">
        <v>10.3</v>
      </c>
      <c r="G972" s="391">
        <v>8.1</v>
      </c>
      <c r="H972" s="391">
        <v>9.9</v>
      </c>
      <c r="I972" s="327">
        <v>147</v>
      </c>
      <c r="J972" s="327"/>
      <c r="K972" s="391"/>
      <c r="L972" s="391">
        <v>0.48</v>
      </c>
      <c r="M972" s="391">
        <v>0.113</v>
      </c>
      <c r="N972" s="327">
        <v>24.62</v>
      </c>
      <c r="O972" s="327">
        <v>1.09</v>
      </c>
      <c r="P972" s="327">
        <v>59.4</v>
      </c>
      <c r="Q972" s="327">
        <v>188</v>
      </c>
      <c r="R972" s="391">
        <v>23.9</v>
      </c>
      <c r="S972" s="327">
        <v>1.14</v>
      </c>
    </row>
    <row r="973" spans="2:19" ht="45.75" customHeight="1">
      <c r="B973" s="392" t="s">
        <v>21</v>
      </c>
      <c r="C973" s="353"/>
      <c r="D973" s="353">
        <v>194</v>
      </c>
      <c r="E973" s="353">
        <v>94</v>
      </c>
      <c r="F973" s="393"/>
      <c r="G973" s="393"/>
      <c r="H973" s="393"/>
      <c r="I973" s="353"/>
      <c r="J973" s="353"/>
      <c r="K973" s="393"/>
      <c r="L973" s="393"/>
      <c r="M973" s="393"/>
      <c r="N973" s="353"/>
      <c r="O973" s="353"/>
      <c r="P973" s="353"/>
      <c r="Q973" s="353"/>
      <c r="R973" s="393"/>
      <c r="S973" s="353"/>
    </row>
    <row r="974" spans="1:19" ht="33" customHeight="1">
      <c r="A974" s="396"/>
      <c r="B974" s="394" t="s">
        <v>45</v>
      </c>
      <c r="C974" s="329"/>
      <c r="D974" s="332">
        <v>101</v>
      </c>
      <c r="E974" s="332">
        <v>94</v>
      </c>
      <c r="F974" s="334"/>
      <c r="G974" s="334"/>
      <c r="H974" s="334"/>
      <c r="I974" s="334"/>
      <c r="J974" s="334"/>
      <c r="K974" s="334"/>
      <c r="L974" s="334"/>
      <c r="M974" s="334"/>
      <c r="N974" s="334"/>
      <c r="O974" s="334"/>
      <c r="P974" s="334"/>
      <c r="Q974" s="334"/>
      <c r="R974" s="334"/>
      <c r="S974" s="334"/>
    </row>
    <row r="975" spans="2:19" ht="21.75" customHeight="1">
      <c r="B975" s="348" t="s">
        <v>46</v>
      </c>
      <c r="C975" s="329"/>
      <c r="D975" s="332">
        <v>101</v>
      </c>
      <c r="E975" s="332">
        <v>94</v>
      </c>
      <c r="F975" s="334"/>
      <c r="G975" s="334"/>
      <c r="H975" s="334"/>
      <c r="I975" s="334"/>
      <c r="J975" s="334"/>
      <c r="K975" s="334"/>
      <c r="L975" s="334"/>
      <c r="M975" s="334"/>
      <c r="N975" s="334"/>
      <c r="O975" s="334"/>
      <c r="P975" s="334"/>
      <c r="Q975" s="334"/>
      <c r="R975" s="334"/>
      <c r="S975" s="334"/>
    </row>
    <row r="976" spans="2:19" ht="32.25" customHeight="1">
      <c r="B976" s="350" t="s">
        <v>47</v>
      </c>
      <c r="C976" s="329"/>
      <c r="D976" s="332">
        <v>100</v>
      </c>
      <c r="E976" s="332">
        <v>94</v>
      </c>
      <c r="F976" s="334"/>
      <c r="G976" s="334"/>
      <c r="H976" s="334"/>
      <c r="I976" s="334"/>
      <c r="J976" s="334"/>
      <c r="K976" s="334"/>
      <c r="L976" s="334"/>
      <c r="M976" s="334"/>
      <c r="N976" s="334"/>
      <c r="O976" s="334"/>
      <c r="P976" s="334"/>
      <c r="Q976" s="334"/>
      <c r="R976" s="334"/>
      <c r="S976" s="334"/>
    </row>
    <row r="977" spans="1:19" ht="29.25" customHeight="1">
      <c r="A977" s="396"/>
      <c r="B977" s="360" t="s">
        <v>155</v>
      </c>
      <c r="C977" s="329"/>
      <c r="D977" s="332">
        <v>99</v>
      </c>
      <c r="E977" s="332">
        <v>94</v>
      </c>
      <c r="F977" s="334"/>
      <c r="G977" s="334"/>
      <c r="H977" s="334"/>
      <c r="I977" s="334"/>
      <c r="J977" s="334"/>
      <c r="K977" s="333"/>
      <c r="L977" s="334"/>
      <c r="M977" s="334"/>
      <c r="N977" s="334"/>
      <c r="O977" s="334"/>
      <c r="P977" s="334"/>
      <c r="Q977" s="334"/>
      <c r="R977" s="334"/>
      <c r="S977" s="334"/>
    </row>
    <row r="978" spans="2:19" ht="21.75" customHeight="1">
      <c r="B978" s="348" t="s">
        <v>66</v>
      </c>
      <c r="C978" s="329"/>
      <c r="D978" s="332">
        <v>0.8</v>
      </c>
      <c r="E978" s="332">
        <v>0.8</v>
      </c>
      <c r="F978" s="334"/>
      <c r="G978" s="334"/>
      <c r="H978" s="334"/>
      <c r="I978" s="334"/>
      <c r="J978" s="334"/>
      <c r="K978" s="333"/>
      <c r="L978" s="334"/>
      <c r="M978" s="334"/>
      <c r="N978" s="334"/>
      <c r="O978" s="334"/>
      <c r="P978" s="334"/>
      <c r="Q978" s="334"/>
      <c r="R978" s="334"/>
      <c r="S978" s="334"/>
    </row>
    <row r="979" spans="2:19" ht="21.75" customHeight="1">
      <c r="B979" s="348" t="s">
        <v>67</v>
      </c>
      <c r="C979" s="329"/>
      <c r="D979" s="332">
        <v>2</v>
      </c>
      <c r="E979" s="332">
        <v>2</v>
      </c>
      <c r="F979" s="334"/>
      <c r="G979" s="334"/>
      <c r="H979" s="334"/>
      <c r="I979" s="334"/>
      <c r="J979" s="334"/>
      <c r="K979" s="333"/>
      <c r="L979" s="334"/>
      <c r="M979" s="334"/>
      <c r="N979" s="334"/>
      <c r="O979" s="334"/>
      <c r="P979" s="334"/>
      <c r="Q979" s="334"/>
      <c r="R979" s="334"/>
      <c r="S979" s="334"/>
    </row>
    <row r="980" spans="2:19" ht="21.75" customHeight="1">
      <c r="B980" s="348" t="s">
        <v>98</v>
      </c>
      <c r="C980" s="332"/>
      <c r="D980" s="332">
        <v>37.5</v>
      </c>
      <c r="E980" s="332">
        <v>37.5</v>
      </c>
      <c r="F980" s="334"/>
      <c r="G980" s="334"/>
      <c r="H980" s="334"/>
      <c r="I980" s="334"/>
      <c r="J980" s="334"/>
      <c r="K980" s="333"/>
      <c r="L980" s="334"/>
      <c r="M980" s="334"/>
      <c r="N980" s="334"/>
      <c r="O980" s="334"/>
      <c r="P980" s="334"/>
      <c r="Q980" s="334"/>
      <c r="R980" s="334"/>
      <c r="S980" s="334"/>
    </row>
    <row r="981" spans="2:19" ht="21.75" customHeight="1">
      <c r="B981" s="350" t="s">
        <v>65</v>
      </c>
      <c r="C981" s="332"/>
      <c r="D981" s="332">
        <v>5</v>
      </c>
      <c r="E981" s="332">
        <v>5</v>
      </c>
      <c r="F981" s="334"/>
      <c r="G981" s="334"/>
      <c r="H981" s="334"/>
      <c r="I981" s="334"/>
      <c r="J981" s="334"/>
      <c r="K981" s="333"/>
      <c r="L981" s="334"/>
      <c r="M981" s="334"/>
      <c r="N981" s="334"/>
      <c r="O981" s="334"/>
      <c r="P981" s="334"/>
      <c r="Q981" s="334"/>
      <c r="R981" s="334"/>
      <c r="S981" s="334"/>
    </row>
    <row r="982" spans="2:19" ht="21.75" customHeight="1">
      <c r="B982" s="350" t="s">
        <v>15</v>
      </c>
      <c r="C982" s="332"/>
      <c r="D982" s="332">
        <v>0.8</v>
      </c>
      <c r="E982" s="332">
        <v>0.8</v>
      </c>
      <c r="F982" s="334"/>
      <c r="G982" s="334"/>
      <c r="H982" s="334"/>
      <c r="I982" s="334"/>
      <c r="J982" s="334"/>
      <c r="K982" s="333"/>
      <c r="L982" s="334"/>
      <c r="M982" s="334"/>
      <c r="N982" s="334"/>
      <c r="O982" s="334"/>
      <c r="P982" s="334"/>
      <c r="Q982" s="334"/>
      <c r="R982" s="334"/>
      <c r="S982" s="334"/>
    </row>
    <row r="983" spans="2:19" ht="19.5" customHeight="1">
      <c r="B983" s="100" t="s">
        <v>13</v>
      </c>
      <c r="C983" s="32" t="s">
        <v>329</v>
      </c>
      <c r="D983" s="43"/>
      <c r="E983" s="43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</row>
    <row r="984" spans="2:19" s="11" customFormat="1" ht="26.25" customHeight="1">
      <c r="B984" s="104" t="s">
        <v>2</v>
      </c>
      <c r="C984" s="23">
        <v>130</v>
      </c>
      <c r="D984" s="23"/>
      <c r="E984" s="23"/>
      <c r="F984" s="24">
        <v>2.6</v>
      </c>
      <c r="G984" s="24">
        <v>3.3</v>
      </c>
      <c r="H984" s="23">
        <v>16.7</v>
      </c>
      <c r="I984" s="23">
        <v>124</v>
      </c>
      <c r="J984" s="23"/>
      <c r="K984" s="23">
        <f>SUM(K995+K994+K989+K986)</f>
        <v>11.197099999999999</v>
      </c>
      <c r="L984" s="23">
        <v>1.9</v>
      </c>
      <c r="M984" s="23">
        <v>0.005</v>
      </c>
      <c r="N984" s="23">
        <v>4</v>
      </c>
      <c r="O984" s="24">
        <v>0.17</v>
      </c>
      <c r="P984" s="23">
        <v>30.9</v>
      </c>
      <c r="Q984" s="23">
        <v>67.3</v>
      </c>
      <c r="R984" s="23">
        <v>22.5</v>
      </c>
      <c r="S984" s="23">
        <v>0.76</v>
      </c>
    </row>
    <row r="985" spans="2:205" s="37" customFormat="1" ht="30.75" customHeight="1">
      <c r="B985" s="138" t="s">
        <v>94</v>
      </c>
      <c r="C985" s="26"/>
      <c r="D985" s="28">
        <v>148</v>
      </c>
      <c r="E985" s="28">
        <v>112</v>
      </c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</row>
    <row r="986" spans="2:205" s="37" customFormat="1" ht="30.75" customHeight="1">
      <c r="B986" s="138" t="s">
        <v>95</v>
      </c>
      <c r="C986" s="26"/>
      <c r="D986" s="28">
        <v>161</v>
      </c>
      <c r="E986" s="28">
        <v>112</v>
      </c>
      <c r="F986" s="29"/>
      <c r="G986" s="29"/>
      <c r="H986" s="29"/>
      <c r="I986" s="29"/>
      <c r="J986" s="29">
        <v>50.5</v>
      </c>
      <c r="K986" s="29">
        <f>J986*D986/1000</f>
        <v>8.1305</v>
      </c>
      <c r="L986" s="29"/>
      <c r="M986" s="29"/>
      <c r="N986" s="29"/>
      <c r="O986" s="29"/>
      <c r="P986" s="29"/>
      <c r="Q986" s="29"/>
      <c r="R986" s="29"/>
      <c r="S986" s="29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</row>
    <row r="987" spans="2:205" s="37" customFormat="1" ht="30.75" customHeight="1">
      <c r="B987" s="138" t="s">
        <v>96</v>
      </c>
      <c r="C987" s="26"/>
      <c r="D987" s="28">
        <v>170</v>
      </c>
      <c r="E987" s="28">
        <v>112</v>
      </c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</row>
    <row r="988" spans="2:205" s="37" customFormat="1" ht="30.75" customHeight="1">
      <c r="B988" s="138" t="s">
        <v>97</v>
      </c>
      <c r="C988" s="26"/>
      <c r="D988" s="28">
        <v>184</v>
      </c>
      <c r="E988" s="28">
        <v>112</v>
      </c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</row>
    <row r="989" spans="2:205" s="37" customFormat="1" ht="21" customHeight="1">
      <c r="B989" s="138" t="s">
        <v>98</v>
      </c>
      <c r="C989" s="26"/>
      <c r="D989" s="28">
        <v>19</v>
      </c>
      <c r="E989" s="28">
        <v>19</v>
      </c>
      <c r="F989" s="29"/>
      <c r="G989" s="29"/>
      <c r="H989" s="29"/>
      <c r="I989" s="29"/>
      <c r="J989" s="29">
        <v>48</v>
      </c>
      <c r="K989" s="29">
        <f>J989*D989/1000</f>
        <v>0.912</v>
      </c>
      <c r="L989" s="29"/>
      <c r="M989" s="29"/>
      <c r="N989" s="29"/>
      <c r="O989" s="29"/>
      <c r="P989" s="29"/>
      <c r="Q989" s="29"/>
      <c r="R989" s="29"/>
      <c r="S989" s="29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</row>
    <row r="990" spans="2:205" s="37" customFormat="1" ht="30.75" customHeight="1">
      <c r="B990" s="138" t="s">
        <v>99</v>
      </c>
      <c r="C990" s="26"/>
      <c r="D990" s="28">
        <v>8.7</v>
      </c>
      <c r="E990" s="28">
        <v>8.7</v>
      </c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</row>
    <row r="991" spans="2:205" s="37" customFormat="1" ht="30.75" customHeight="1">
      <c r="B991" s="138" t="s">
        <v>100</v>
      </c>
      <c r="C991" s="26"/>
      <c r="D991" s="28">
        <v>3.3</v>
      </c>
      <c r="E991" s="28">
        <v>3.3</v>
      </c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</row>
    <row r="992" spans="2:205" s="37" customFormat="1" ht="30.75" customHeight="1">
      <c r="B992" s="174" t="s">
        <v>101</v>
      </c>
      <c r="C992" s="26"/>
      <c r="D992" s="28">
        <v>10.3</v>
      </c>
      <c r="E992" s="28">
        <v>10.3</v>
      </c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</row>
    <row r="993" spans="2:205" s="37" customFormat="1" ht="23.25" customHeight="1">
      <c r="B993" s="138" t="s">
        <v>107</v>
      </c>
      <c r="C993" s="26" t="s">
        <v>135</v>
      </c>
      <c r="D993" s="28">
        <v>15.7</v>
      </c>
      <c r="E993" s="28">
        <v>15.7</v>
      </c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</row>
    <row r="994" spans="2:205" s="37" customFormat="1" ht="30.75" customHeight="1">
      <c r="B994" s="138" t="s">
        <v>67</v>
      </c>
      <c r="C994" s="26"/>
      <c r="D994" s="28">
        <v>3.3</v>
      </c>
      <c r="E994" s="28">
        <v>3.3</v>
      </c>
      <c r="F994" s="29"/>
      <c r="G994" s="29"/>
      <c r="H994" s="29"/>
      <c r="I994" s="29"/>
      <c r="J994" s="29">
        <v>650</v>
      </c>
      <c r="K994" s="29">
        <f>J994*D994/1000</f>
        <v>2.145</v>
      </c>
      <c r="L994" s="29"/>
      <c r="M994" s="29"/>
      <c r="N994" s="29"/>
      <c r="O994" s="29"/>
      <c r="P994" s="29"/>
      <c r="Q994" s="29"/>
      <c r="R994" s="29"/>
      <c r="S994" s="29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</row>
    <row r="995" spans="2:205" s="37" customFormat="1" ht="21" customHeight="1">
      <c r="B995" s="99" t="s">
        <v>15</v>
      </c>
      <c r="C995" s="26"/>
      <c r="D995" s="28">
        <v>0.8</v>
      </c>
      <c r="E995" s="28">
        <v>0.8</v>
      </c>
      <c r="F995" s="29"/>
      <c r="G995" s="29"/>
      <c r="H995" s="29"/>
      <c r="I995" s="29"/>
      <c r="J995" s="29">
        <v>12</v>
      </c>
      <c r="K995" s="29">
        <f>J995*D995/1000</f>
        <v>0.009600000000000001</v>
      </c>
      <c r="L995" s="29"/>
      <c r="M995" s="29"/>
      <c r="N995" s="29"/>
      <c r="O995" s="29"/>
      <c r="P995" s="29"/>
      <c r="Q995" s="29"/>
      <c r="R995" s="29"/>
      <c r="S995" s="29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</row>
    <row r="996" spans="2:19" s="11" customFormat="1" ht="26.25" customHeight="1">
      <c r="B996" s="215" t="s">
        <v>58</v>
      </c>
      <c r="C996" s="23">
        <v>130</v>
      </c>
      <c r="D996" s="23"/>
      <c r="E996" s="23"/>
      <c r="F996" s="24">
        <v>2.5</v>
      </c>
      <c r="G996" s="24">
        <v>4.9</v>
      </c>
      <c r="H996" s="23">
        <v>17.2</v>
      </c>
      <c r="I996" s="23">
        <v>135</v>
      </c>
      <c r="J996" s="23"/>
      <c r="K996" s="23"/>
      <c r="L996" s="23">
        <v>17.9</v>
      </c>
      <c r="M996" s="23">
        <v>0.13</v>
      </c>
      <c r="N996" s="23">
        <v>24.7</v>
      </c>
      <c r="O996" s="24">
        <v>0.18</v>
      </c>
      <c r="P996" s="23">
        <v>16.9</v>
      </c>
      <c r="Q996" s="79">
        <v>69.3</v>
      </c>
      <c r="R996" s="23">
        <v>25.1</v>
      </c>
      <c r="S996" s="23">
        <v>1.02</v>
      </c>
    </row>
    <row r="997" spans="2:205" s="37" customFormat="1" ht="26.25" customHeight="1">
      <c r="B997" s="138" t="s">
        <v>94</v>
      </c>
      <c r="C997" s="26"/>
      <c r="D997" s="28">
        <v>169</v>
      </c>
      <c r="E997" s="28">
        <v>128</v>
      </c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14"/>
      <c r="R997" s="29"/>
      <c r="S997" s="29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</row>
    <row r="998" spans="2:205" s="37" customFormat="1" ht="26.25" customHeight="1">
      <c r="B998" s="138" t="s">
        <v>95</v>
      </c>
      <c r="C998" s="26"/>
      <c r="D998" s="28">
        <v>184</v>
      </c>
      <c r="E998" s="28">
        <v>128</v>
      </c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14"/>
      <c r="R998" s="29"/>
      <c r="S998" s="29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</row>
    <row r="999" spans="2:205" s="37" customFormat="1" ht="26.25" customHeight="1">
      <c r="B999" s="138" t="s">
        <v>96</v>
      </c>
      <c r="C999" s="26"/>
      <c r="D999" s="28">
        <v>195</v>
      </c>
      <c r="E999" s="28">
        <v>128</v>
      </c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14"/>
      <c r="R999" s="29"/>
      <c r="S999" s="29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</row>
    <row r="1000" spans="2:205" s="37" customFormat="1" ht="26.25" customHeight="1">
      <c r="B1000" s="138" t="s">
        <v>97</v>
      </c>
      <c r="C1000" s="26"/>
      <c r="D1000" s="28">
        <v>210</v>
      </c>
      <c r="E1000" s="28">
        <v>128</v>
      </c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14"/>
      <c r="R1000" s="29"/>
      <c r="S1000" s="29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</row>
    <row r="1001" spans="2:205" s="37" customFormat="1" ht="26.25" customHeight="1">
      <c r="B1001" s="138" t="s">
        <v>67</v>
      </c>
      <c r="C1001" s="26"/>
      <c r="D1001" s="28">
        <v>6.5</v>
      </c>
      <c r="E1001" s="28">
        <v>6.5</v>
      </c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14"/>
      <c r="R1001" s="29"/>
      <c r="S1001" s="29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</row>
    <row r="1002" spans="2:205" s="37" customFormat="1" ht="26.25" customHeight="1">
      <c r="B1002" s="138" t="s">
        <v>15</v>
      </c>
      <c r="C1002" s="26"/>
      <c r="D1002" s="28">
        <v>0.7</v>
      </c>
      <c r="E1002" s="28">
        <v>0.7</v>
      </c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14"/>
      <c r="R1002" s="29"/>
      <c r="S1002" s="29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</row>
    <row r="1003" spans="2:19" s="8" customFormat="1" ht="19.5" customHeight="1">
      <c r="B1003" s="100" t="s">
        <v>139</v>
      </c>
      <c r="C1003" s="32">
        <v>50</v>
      </c>
      <c r="D1003" s="32"/>
      <c r="E1003" s="32"/>
      <c r="F1003" s="32">
        <v>1.2</v>
      </c>
      <c r="G1003" s="32">
        <v>1.1</v>
      </c>
      <c r="H1003" s="32">
        <v>5.1</v>
      </c>
      <c r="I1003" s="32">
        <v>75</v>
      </c>
      <c r="J1003" s="32"/>
      <c r="K1003" s="32">
        <f>SUM(K1004:K1013)</f>
        <v>4.768706999999999</v>
      </c>
      <c r="L1003" s="32">
        <v>9.2</v>
      </c>
      <c r="M1003" s="32">
        <v>0.02</v>
      </c>
      <c r="N1003" s="32">
        <v>0</v>
      </c>
      <c r="O1003" s="32">
        <v>0.05</v>
      </c>
      <c r="P1003" s="32">
        <v>28.5</v>
      </c>
      <c r="Q1003" s="32">
        <v>1.2</v>
      </c>
      <c r="R1003" s="32">
        <v>0.6</v>
      </c>
      <c r="S1003" s="32">
        <v>0.3</v>
      </c>
    </row>
    <row r="1004" spans="2:19" ht="29.25" customHeight="1">
      <c r="B1004" s="118" t="s">
        <v>4</v>
      </c>
      <c r="C1004" s="32"/>
      <c r="D1004" s="43">
        <v>71</v>
      </c>
      <c r="E1004" s="43">
        <v>57</v>
      </c>
      <c r="F1004" s="45"/>
      <c r="G1004" s="45"/>
      <c r="H1004" s="45"/>
      <c r="I1004" s="45"/>
      <c r="J1004" s="45">
        <v>50</v>
      </c>
      <c r="K1004" s="45">
        <f>J1004*D1004/1000</f>
        <v>3.55</v>
      </c>
      <c r="L1004" s="45"/>
      <c r="M1004" s="45"/>
      <c r="N1004" s="45"/>
      <c r="O1004" s="45"/>
      <c r="P1004" s="45"/>
      <c r="Q1004" s="45"/>
      <c r="R1004" s="45"/>
      <c r="S1004" s="45"/>
    </row>
    <row r="1005" spans="2:19" ht="29.25" customHeight="1">
      <c r="B1005" s="118" t="s">
        <v>66</v>
      </c>
      <c r="C1005" s="32"/>
      <c r="D1005" s="43">
        <v>2.5</v>
      </c>
      <c r="E1005" s="43">
        <v>2.5</v>
      </c>
      <c r="F1005" s="45"/>
      <c r="G1005" s="45"/>
      <c r="H1005" s="45"/>
      <c r="I1005" s="45"/>
      <c r="J1005" s="45">
        <v>178</v>
      </c>
      <c r="K1005" s="45">
        <f aca="true" t="shared" si="40" ref="K1005:K1013">J1005*D1005/1000</f>
        <v>0.445</v>
      </c>
      <c r="L1005" s="45"/>
      <c r="M1005" s="45"/>
      <c r="N1005" s="45"/>
      <c r="O1005" s="45"/>
      <c r="P1005" s="45"/>
      <c r="Q1005" s="45"/>
      <c r="R1005" s="45"/>
      <c r="S1005" s="45"/>
    </row>
    <row r="1006" spans="2:19" ht="29.25" customHeight="1">
      <c r="B1006" s="118" t="s">
        <v>69</v>
      </c>
      <c r="C1006" s="32"/>
      <c r="D1006" s="43">
        <v>2.5</v>
      </c>
      <c r="E1006" s="43">
        <v>2</v>
      </c>
      <c r="F1006" s="45"/>
      <c r="G1006" s="45"/>
      <c r="H1006" s="45"/>
      <c r="I1006" s="45"/>
      <c r="J1006" s="45"/>
      <c r="K1006" s="45">
        <f t="shared" si="40"/>
        <v>0</v>
      </c>
      <c r="L1006" s="45"/>
      <c r="M1006" s="45"/>
      <c r="N1006" s="45"/>
      <c r="O1006" s="45"/>
      <c r="P1006" s="45"/>
      <c r="Q1006" s="45"/>
      <c r="R1006" s="45"/>
      <c r="S1006" s="45"/>
    </row>
    <row r="1007" spans="2:19" ht="29.25" customHeight="1">
      <c r="B1007" s="118" t="s">
        <v>68</v>
      </c>
      <c r="C1007" s="32"/>
      <c r="D1007" s="43">
        <v>2.7</v>
      </c>
      <c r="E1007" s="43">
        <v>2</v>
      </c>
      <c r="F1007" s="45"/>
      <c r="G1007" s="45"/>
      <c r="H1007" s="45"/>
      <c r="I1007" s="45"/>
      <c r="J1007" s="45">
        <v>48</v>
      </c>
      <c r="K1007" s="45">
        <f t="shared" si="40"/>
        <v>0.12960000000000002</v>
      </c>
      <c r="L1007" s="45"/>
      <c r="M1007" s="45"/>
      <c r="N1007" s="45"/>
      <c r="O1007" s="45"/>
      <c r="P1007" s="45"/>
      <c r="Q1007" s="45"/>
      <c r="R1007" s="45"/>
      <c r="S1007" s="45"/>
    </row>
    <row r="1008" spans="2:19" ht="29.25" customHeight="1">
      <c r="B1008" s="118" t="s">
        <v>64</v>
      </c>
      <c r="C1008" s="32"/>
      <c r="D1008" s="43">
        <v>4.8</v>
      </c>
      <c r="E1008" s="43">
        <v>4</v>
      </c>
      <c r="F1008" s="45"/>
      <c r="G1008" s="45"/>
      <c r="H1008" s="45"/>
      <c r="I1008" s="45"/>
      <c r="J1008" s="45">
        <v>38.4</v>
      </c>
      <c r="K1008" s="45">
        <f t="shared" si="40"/>
        <v>0.18431999999999998</v>
      </c>
      <c r="L1008" s="45"/>
      <c r="M1008" s="45"/>
      <c r="N1008" s="45"/>
      <c r="O1008" s="45"/>
      <c r="P1008" s="45"/>
      <c r="Q1008" s="45"/>
      <c r="R1008" s="45"/>
      <c r="S1008" s="45"/>
    </row>
    <row r="1009" spans="2:19" ht="46.5" customHeight="1">
      <c r="B1009" s="123" t="s">
        <v>5</v>
      </c>
      <c r="C1009" s="32"/>
      <c r="D1009" s="43">
        <v>5</v>
      </c>
      <c r="E1009" s="43">
        <v>5</v>
      </c>
      <c r="F1009" s="45"/>
      <c r="G1009" s="45"/>
      <c r="H1009" s="45"/>
      <c r="I1009" s="45"/>
      <c r="J1009" s="45"/>
      <c r="K1009" s="45">
        <f t="shared" si="40"/>
        <v>0</v>
      </c>
      <c r="L1009" s="45"/>
      <c r="M1009" s="45"/>
      <c r="N1009" s="45"/>
      <c r="O1009" s="45"/>
      <c r="P1009" s="45"/>
      <c r="Q1009" s="45"/>
      <c r="R1009" s="45"/>
      <c r="S1009" s="45"/>
    </row>
    <row r="1010" spans="2:19" ht="43.5" customHeight="1">
      <c r="B1010" s="123" t="s">
        <v>25</v>
      </c>
      <c r="C1010" s="32"/>
      <c r="D1010" s="43">
        <v>2</v>
      </c>
      <c r="E1010" s="43">
        <v>2</v>
      </c>
      <c r="F1010" s="45"/>
      <c r="G1010" s="45"/>
      <c r="H1010" s="45"/>
      <c r="I1010" s="45"/>
      <c r="J1010" s="45">
        <v>193.6</v>
      </c>
      <c r="K1010" s="45">
        <f t="shared" si="40"/>
        <v>0.3872</v>
      </c>
      <c r="L1010" s="45"/>
      <c r="M1010" s="45"/>
      <c r="N1010" s="45"/>
      <c r="O1010" s="45"/>
      <c r="P1010" s="45"/>
      <c r="Q1010" s="45"/>
      <c r="R1010" s="45"/>
      <c r="S1010" s="45"/>
    </row>
    <row r="1011" spans="2:19" ht="29.25" customHeight="1">
      <c r="B1011" s="123" t="s">
        <v>65</v>
      </c>
      <c r="C1011" s="32"/>
      <c r="D1011" s="43">
        <v>1.3</v>
      </c>
      <c r="E1011" s="43">
        <v>1.3</v>
      </c>
      <c r="F1011" s="45"/>
      <c r="G1011" s="45"/>
      <c r="H1011" s="45"/>
      <c r="I1011" s="45"/>
      <c r="J1011" s="45">
        <v>39.19</v>
      </c>
      <c r="K1011" s="45">
        <f t="shared" si="40"/>
        <v>0.05094699999999999</v>
      </c>
      <c r="L1011" s="45"/>
      <c r="M1011" s="45"/>
      <c r="N1011" s="45"/>
      <c r="O1011" s="45"/>
      <c r="P1011" s="45"/>
      <c r="Q1011" s="45"/>
      <c r="R1011" s="45"/>
      <c r="S1011" s="45"/>
    </row>
    <row r="1012" spans="2:19" ht="29.25" customHeight="1">
      <c r="B1012" s="118" t="s">
        <v>71</v>
      </c>
      <c r="C1012" s="32"/>
      <c r="D1012" s="43">
        <v>0.2</v>
      </c>
      <c r="E1012" s="43">
        <v>0.2</v>
      </c>
      <c r="F1012" s="45"/>
      <c r="G1012" s="45"/>
      <c r="H1012" s="45"/>
      <c r="I1012" s="45"/>
      <c r="J1012" s="45">
        <v>90.2</v>
      </c>
      <c r="K1012" s="45">
        <f t="shared" si="40"/>
        <v>0.018040000000000004</v>
      </c>
      <c r="L1012" s="45"/>
      <c r="M1012" s="45"/>
      <c r="N1012" s="45"/>
      <c r="O1012" s="45"/>
      <c r="P1012" s="45"/>
      <c r="Q1012" s="45"/>
      <c r="R1012" s="45"/>
      <c r="S1012" s="45"/>
    </row>
    <row r="1013" spans="1:19" ht="29.25" customHeight="1">
      <c r="A1013" s="450"/>
      <c r="B1013" s="118" t="s">
        <v>15</v>
      </c>
      <c r="C1013" s="32"/>
      <c r="D1013" s="43">
        <v>0.3</v>
      </c>
      <c r="E1013" s="43">
        <v>0.3</v>
      </c>
      <c r="F1013" s="45"/>
      <c r="G1013" s="45"/>
      <c r="H1013" s="45"/>
      <c r="I1013" s="45"/>
      <c r="J1013" s="45">
        <v>12</v>
      </c>
      <c r="K1013" s="45">
        <f t="shared" si="40"/>
        <v>0.0035999999999999995</v>
      </c>
      <c r="L1013" s="45"/>
      <c r="M1013" s="45"/>
      <c r="N1013" s="45"/>
      <c r="O1013" s="45"/>
      <c r="P1013" s="45"/>
      <c r="Q1013" s="45"/>
      <c r="R1013" s="45"/>
      <c r="S1013" s="45"/>
    </row>
    <row r="1014" spans="1:20" s="35" customFormat="1" ht="49.5" customHeight="1">
      <c r="A1014" s="451"/>
      <c r="B1014" s="317" t="s">
        <v>308</v>
      </c>
      <c r="C1014" s="26">
        <v>200</v>
      </c>
      <c r="D1014" s="26"/>
      <c r="E1014" s="26"/>
      <c r="F1014" s="26">
        <v>0.1</v>
      </c>
      <c r="G1014" s="26">
        <v>0.04</v>
      </c>
      <c r="H1014" s="27">
        <v>20.76</v>
      </c>
      <c r="I1014" s="26">
        <v>85.5</v>
      </c>
      <c r="J1014" s="14"/>
      <c r="K1014" s="15">
        <f>SUM(K1015:K1018)</f>
        <v>2.9577999999999998</v>
      </c>
      <c r="L1014" s="243">
        <v>9.06</v>
      </c>
      <c r="M1014" s="112">
        <v>0.005</v>
      </c>
      <c r="N1014" s="318">
        <v>0</v>
      </c>
      <c r="O1014" s="14">
        <v>2.5</v>
      </c>
      <c r="P1014" s="319">
        <v>2.8</v>
      </c>
      <c r="Q1014" s="235">
        <v>8.8</v>
      </c>
      <c r="R1014" s="14">
        <v>3.06</v>
      </c>
      <c r="S1014" s="15">
        <v>0.33</v>
      </c>
      <c r="T1014" s="298"/>
    </row>
    <row r="1015" spans="1:20" ht="29.25" customHeight="1">
      <c r="A1015" s="359"/>
      <c r="B1015" s="321" t="s">
        <v>254</v>
      </c>
      <c r="C1015" s="28"/>
      <c r="D1015" s="28">
        <v>8</v>
      </c>
      <c r="E1015" s="28">
        <v>8</v>
      </c>
      <c r="F1015" s="28"/>
      <c r="G1015" s="28"/>
      <c r="H1015" s="39"/>
      <c r="I1015" s="28"/>
      <c r="J1015" s="25">
        <v>248</v>
      </c>
      <c r="K1015" s="239">
        <f>J1015*D1015/1000</f>
        <v>1.984</v>
      </c>
      <c r="L1015" s="240"/>
      <c r="M1015" s="244"/>
      <c r="N1015" s="322"/>
      <c r="O1015" s="25"/>
      <c r="P1015" s="323"/>
      <c r="Q1015" s="244"/>
      <c r="R1015" s="25"/>
      <c r="S1015" s="239"/>
      <c r="T1015" s="254"/>
    </row>
    <row r="1016" spans="1:20" ht="29.25" customHeight="1">
      <c r="A1016" s="359"/>
      <c r="B1016" s="321" t="s">
        <v>263</v>
      </c>
      <c r="C1016" s="28"/>
      <c r="D1016" s="28">
        <v>0.3</v>
      </c>
      <c r="E1016" s="28">
        <v>0.3</v>
      </c>
      <c r="F1016" s="28"/>
      <c r="G1016" s="28"/>
      <c r="H1016" s="39"/>
      <c r="I1016" s="28"/>
      <c r="J1016" s="25">
        <v>540</v>
      </c>
      <c r="K1016" s="239">
        <f>J1016*D1016/1000</f>
        <v>0.162</v>
      </c>
      <c r="L1016" s="240"/>
      <c r="M1016" s="244"/>
      <c r="N1016" s="322"/>
      <c r="O1016" s="25"/>
      <c r="P1016" s="323"/>
      <c r="Q1016" s="244"/>
      <c r="R1016" s="25"/>
      <c r="S1016" s="239"/>
      <c r="T1016" s="254"/>
    </row>
    <row r="1017" spans="1:20" ht="29.25" customHeight="1">
      <c r="A1017" s="359"/>
      <c r="B1017" s="321" t="s">
        <v>264</v>
      </c>
      <c r="C1017" s="26"/>
      <c r="D1017" s="28">
        <v>183</v>
      </c>
      <c r="E1017" s="28">
        <v>183</v>
      </c>
      <c r="F1017" s="26"/>
      <c r="G1017" s="26"/>
      <c r="H1017" s="27"/>
      <c r="I1017" s="26"/>
      <c r="J1017" s="14"/>
      <c r="K1017" s="239">
        <f>J1017*D1017/1000</f>
        <v>0</v>
      </c>
      <c r="L1017" s="243"/>
      <c r="M1017" s="235"/>
      <c r="N1017" s="318"/>
      <c r="O1017" s="14"/>
      <c r="P1017" s="319"/>
      <c r="Q1017" s="235"/>
      <c r="R1017" s="14"/>
      <c r="S1017" s="15"/>
      <c r="T1017" s="254"/>
    </row>
    <row r="1018" spans="1:74" s="37" customFormat="1" ht="29.25" customHeight="1">
      <c r="A1018" s="452"/>
      <c r="B1018" s="321" t="s">
        <v>71</v>
      </c>
      <c r="C1018" s="26"/>
      <c r="D1018" s="28">
        <v>9</v>
      </c>
      <c r="E1018" s="28">
        <v>9</v>
      </c>
      <c r="F1018" s="26"/>
      <c r="G1018" s="26"/>
      <c r="H1018" s="27"/>
      <c r="I1018" s="26"/>
      <c r="J1018" s="25">
        <v>90.2</v>
      </c>
      <c r="K1018" s="239">
        <f>J1018*D1018/1000</f>
        <v>0.8118000000000001</v>
      </c>
      <c r="L1018" s="243"/>
      <c r="M1018" s="235"/>
      <c r="N1018" s="318"/>
      <c r="O1018" s="14"/>
      <c r="P1018" s="319"/>
      <c r="Q1018" s="235"/>
      <c r="R1018" s="14"/>
      <c r="S1018" s="15"/>
      <c r="T1018" s="324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</row>
    <row r="1019" spans="1:19" s="35" customFormat="1" ht="34.5" customHeight="1">
      <c r="A1019" s="442"/>
      <c r="B1019" s="87" t="s">
        <v>250</v>
      </c>
      <c r="C1019" s="53">
        <v>40</v>
      </c>
      <c r="D1019" s="53"/>
      <c r="E1019" s="53"/>
      <c r="F1019" s="54">
        <v>3.16</v>
      </c>
      <c r="G1019" s="54">
        <v>0.4</v>
      </c>
      <c r="H1019" s="54">
        <v>19.4</v>
      </c>
      <c r="I1019" s="55">
        <v>95</v>
      </c>
      <c r="J1019" s="55">
        <v>58</v>
      </c>
      <c r="K1019" s="32">
        <f>J1019*C1019/1000</f>
        <v>2.32</v>
      </c>
      <c r="L1019" s="42">
        <v>0</v>
      </c>
      <c r="M1019" s="32">
        <v>0.05</v>
      </c>
      <c r="N1019" s="78">
        <v>0</v>
      </c>
      <c r="O1019" s="32">
        <v>0.5</v>
      </c>
      <c r="P1019" s="74">
        <v>9.2</v>
      </c>
      <c r="Q1019" s="47">
        <v>35.7</v>
      </c>
      <c r="R1019" s="55">
        <v>13.2</v>
      </c>
      <c r="S1019" s="32">
        <v>0.8</v>
      </c>
    </row>
    <row r="1020" spans="2:19" s="44" customFormat="1" ht="33" customHeight="1">
      <c r="B1020" s="88" t="s">
        <v>59</v>
      </c>
      <c r="C1020" s="32">
        <v>20</v>
      </c>
      <c r="D1020" s="43"/>
      <c r="E1020" s="43"/>
      <c r="F1020" s="32">
        <v>1.4</v>
      </c>
      <c r="G1020" s="32">
        <v>0.24</v>
      </c>
      <c r="H1020" s="32">
        <v>7.8</v>
      </c>
      <c r="I1020" s="69">
        <v>40</v>
      </c>
      <c r="J1020" s="32">
        <v>57</v>
      </c>
      <c r="K1020" s="32">
        <f>J1020*C1020/1000</f>
        <v>1.14</v>
      </c>
      <c r="L1020" s="42">
        <v>0</v>
      </c>
      <c r="M1020" s="32">
        <v>0.04</v>
      </c>
      <c r="N1020" s="78">
        <v>0</v>
      </c>
      <c r="O1020" s="32">
        <v>0.28</v>
      </c>
      <c r="P1020" s="74">
        <v>5.8</v>
      </c>
      <c r="Q1020" s="47">
        <v>30</v>
      </c>
      <c r="R1020" s="33">
        <v>9.4</v>
      </c>
      <c r="S1020" s="32">
        <v>0.78</v>
      </c>
    </row>
    <row r="1021" spans="1:20" s="5" customFormat="1" ht="41.25" customHeight="1">
      <c r="A1021" s="501" t="s">
        <v>386</v>
      </c>
      <c r="B1021" s="502"/>
      <c r="C1021" s="503">
        <v>855</v>
      </c>
      <c r="D1021" s="503"/>
      <c r="E1021" s="504"/>
      <c r="F1021" s="551">
        <f>SUM(F951+F957+F972+F984+F1003+F1014+F1019+F1020)</f>
        <v>47.910000000000004</v>
      </c>
      <c r="G1021" s="551">
        <f aca="true" t="shared" si="41" ref="G1021:S1021">SUM(G951+G957+G972+G984+G1003+G1014+G1019+G1020)</f>
        <v>43.44</v>
      </c>
      <c r="H1021" s="551">
        <f t="shared" si="41"/>
        <v>122.65999999999998</v>
      </c>
      <c r="I1021" s="551">
        <f t="shared" si="41"/>
        <v>899.5</v>
      </c>
      <c r="J1021" s="551">
        <f t="shared" si="41"/>
        <v>115</v>
      </c>
      <c r="K1021" s="551">
        <f t="shared" si="41"/>
        <v>34.701176999999994</v>
      </c>
      <c r="L1021" s="551">
        <f t="shared" si="41"/>
        <v>38.41</v>
      </c>
      <c r="M1021" s="551">
        <f t="shared" si="41"/>
        <v>0.34299999999999997</v>
      </c>
      <c r="N1021" s="551">
        <f t="shared" si="41"/>
        <v>129.12</v>
      </c>
      <c r="O1021" s="551">
        <f t="shared" si="41"/>
        <v>7.2700000000000005</v>
      </c>
      <c r="P1021" s="551">
        <f t="shared" si="41"/>
        <v>208.85000000000002</v>
      </c>
      <c r="Q1021" s="551">
        <f t="shared" si="41"/>
        <v>440.9</v>
      </c>
      <c r="R1021" s="551">
        <f t="shared" si="41"/>
        <v>99.68</v>
      </c>
      <c r="S1021" s="551">
        <f t="shared" si="41"/>
        <v>5.9399999999999995</v>
      </c>
      <c r="T1021" s="506"/>
    </row>
    <row r="1022" spans="1:20" s="8" customFormat="1" ht="33.75" customHeight="1">
      <c r="A1022" s="507" t="s">
        <v>240</v>
      </c>
      <c r="B1022" s="508"/>
      <c r="C1022" s="509" t="s">
        <v>424</v>
      </c>
      <c r="D1022" s="510"/>
      <c r="E1022" s="510"/>
      <c r="F1022" s="511">
        <f aca="true" t="shared" si="42" ref="F1022:S1022">SUM(F1021+F949)</f>
        <v>63.57000000000001</v>
      </c>
      <c r="G1022" s="511">
        <f t="shared" si="42"/>
        <v>60.72</v>
      </c>
      <c r="H1022" s="511">
        <f t="shared" si="42"/>
        <v>206.2</v>
      </c>
      <c r="I1022" s="511">
        <f t="shared" si="42"/>
        <v>1547.5</v>
      </c>
      <c r="J1022" s="511">
        <f t="shared" si="42"/>
        <v>172</v>
      </c>
      <c r="K1022" s="511">
        <f t="shared" si="42"/>
        <v>35.841176999999995</v>
      </c>
      <c r="L1022" s="511">
        <f t="shared" si="42"/>
        <v>56.87</v>
      </c>
      <c r="M1022" s="511">
        <f t="shared" si="42"/>
        <v>0.633</v>
      </c>
      <c r="N1022" s="511">
        <f t="shared" si="42"/>
        <v>204.32</v>
      </c>
      <c r="O1022" s="511">
        <f t="shared" si="42"/>
        <v>8.950000000000001</v>
      </c>
      <c r="P1022" s="511">
        <f t="shared" si="42"/>
        <v>513.6000000000001</v>
      </c>
      <c r="Q1022" s="511">
        <f t="shared" si="42"/>
        <v>835.3</v>
      </c>
      <c r="R1022" s="511">
        <f t="shared" si="42"/>
        <v>179.52</v>
      </c>
      <c r="S1022" s="511">
        <f t="shared" si="42"/>
        <v>29.61</v>
      </c>
      <c r="T1022" s="298"/>
    </row>
    <row r="1023" spans="1:20" ht="39.75" customHeight="1">
      <c r="A1023" s="260" t="s">
        <v>292</v>
      </c>
      <c r="B1023" s="258"/>
      <c r="C1023" s="259"/>
      <c r="D1023" s="260"/>
      <c r="E1023" s="259"/>
      <c r="F1023" s="261"/>
      <c r="G1023" s="262"/>
      <c r="H1023" s="262"/>
      <c r="I1023" s="262"/>
      <c r="J1023" s="269"/>
      <c r="K1023" s="270"/>
      <c r="L1023" s="271"/>
      <c r="M1023" s="271"/>
      <c r="N1023" s="271"/>
      <c r="O1023" s="271"/>
      <c r="P1023" s="271"/>
      <c r="Q1023" s="271"/>
      <c r="R1023" s="271"/>
      <c r="S1023" s="272"/>
      <c r="T1023" s="254"/>
    </row>
    <row r="1024" spans="1:20" ht="27.75" customHeight="1">
      <c r="A1024" s="263" t="s">
        <v>293</v>
      </c>
      <c r="B1024" s="264"/>
      <c r="C1024" s="265"/>
      <c r="D1024" s="266"/>
      <c r="E1024" s="263"/>
      <c r="F1024" s="267"/>
      <c r="G1024" s="268"/>
      <c r="H1024" s="268"/>
      <c r="I1024" s="268"/>
      <c r="J1024" s="325"/>
      <c r="K1024" s="326"/>
      <c r="L1024" s="273"/>
      <c r="M1024" s="273"/>
      <c r="N1024" s="273"/>
      <c r="O1024" s="273"/>
      <c r="P1024" s="273"/>
      <c r="Q1024" s="273"/>
      <c r="R1024" s="273"/>
      <c r="S1024" s="274"/>
      <c r="T1024" s="254"/>
    </row>
    <row r="1025" spans="1:20" s="8" customFormat="1" ht="19.5" customHeight="1">
      <c r="A1025" s="276" t="s">
        <v>360</v>
      </c>
      <c r="B1025" s="457"/>
      <c r="C1025" s="276"/>
      <c r="D1025" s="458"/>
      <c r="E1025" s="459"/>
      <c r="F1025" s="460"/>
      <c r="G1025" s="460"/>
      <c r="H1025" s="460"/>
      <c r="I1025" s="460"/>
      <c r="J1025" s="461"/>
      <c r="K1025" s="461" t="e">
        <f>SUM(K1038+K1037+K1036+K1032+#REF!+#REF!)</f>
        <v>#REF!</v>
      </c>
      <c r="L1025" s="461"/>
      <c r="M1025" s="461"/>
      <c r="N1025" s="461"/>
      <c r="O1025" s="461"/>
      <c r="P1025" s="461"/>
      <c r="Q1025" s="461"/>
      <c r="R1025" s="461"/>
      <c r="S1025" s="461"/>
      <c r="T1025" s="298"/>
    </row>
    <row r="1026" spans="2:19" s="35" customFormat="1" ht="39" customHeight="1">
      <c r="B1026" s="98" t="s">
        <v>361</v>
      </c>
      <c r="C1026" s="462" t="s">
        <v>362</v>
      </c>
      <c r="D1026" s="34"/>
      <c r="E1026" s="463"/>
      <c r="F1026" s="42">
        <v>2.36</v>
      </c>
      <c r="G1026" s="464">
        <v>7.49</v>
      </c>
      <c r="H1026" s="464">
        <v>14.18</v>
      </c>
      <c r="I1026" s="465">
        <v>136</v>
      </c>
      <c r="J1026" s="464"/>
      <c r="K1026" s="464"/>
      <c r="L1026" s="464">
        <v>0</v>
      </c>
      <c r="M1026" s="464">
        <v>0.03</v>
      </c>
      <c r="N1026" s="465">
        <v>40</v>
      </c>
      <c r="O1026" s="464">
        <v>0.44</v>
      </c>
      <c r="P1026" s="466">
        <v>8.4</v>
      </c>
      <c r="Q1026" s="465">
        <v>22.5</v>
      </c>
      <c r="R1026" s="464">
        <v>4.2</v>
      </c>
      <c r="S1026" s="464">
        <v>0.35</v>
      </c>
    </row>
    <row r="1027" spans="2:19" s="10" customFormat="1" ht="55.5" customHeight="1">
      <c r="B1027" s="467" t="s">
        <v>363</v>
      </c>
      <c r="C1027" s="468"/>
      <c r="D1027" s="353">
        <v>30</v>
      </c>
      <c r="E1027" s="469">
        <v>30</v>
      </c>
      <c r="F1027" s="393"/>
      <c r="G1027" s="470"/>
      <c r="H1027" s="470"/>
      <c r="I1027" s="470"/>
      <c r="J1027" s="470"/>
      <c r="K1027" s="470"/>
      <c r="L1027" s="470"/>
      <c r="M1027" s="470"/>
      <c r="N1027" s="471"/>
      <c r="O1027" s="470"/>
      <c r="P1027" s="472"/>
      <c r="Q1027" s="471"/>
      <c r="R1027" s="470"/>
      <c r="S1027" s="470"/>
    </row>
    <row r="1028" spans="2:19" s="10" customFormat="1" ht="19.5" customHeight="1">
      <c r="B1028" s="473" t="s">
        <v>67</v>
      </c>
      <c r="C1028" s="468"/>
      <c r="D1028" s="353">
        <v>10</v>
      </c>
      <c r="E1028" s="469">
        <v>10</v>
      </c>
      <c r="F1028" s="393"/>
      <c r="G1028" s="470"/>
      <c r="H1028" s="470"/>
      <c r="I1028" s="470"/>
      <c r="J1028" s="472"/>
      <c r="K1028" s="470"/>
      <c r="L1028" s="470"/>
      <c r="M1028" s="470"/>
      <c r="N1028" s="471"/>
      <c r="O1028" s="470"/>
      <c r="P1028" s="472"/>
      <c r="Q1028" s="471"/>
      <c r="R1028" s="470"/>
      <c r="S1028" s="470"/>
    </row>
    <row r="1029" spans="2:19" s="35" customFormat="1" ht="29.25" customHeight="1">
      <c r="B1029" s="98" t="s">
        <v>364</v>
      </c>
      <c r="C1029" s="474" t="s">
        <v>376</v>
      </c>
      <c r="D1029" s="34"/>
      <c r="E1029" s="463"/>
      <c r="F1029" s="42">
        <v>13.4</v>
      </c>
      <c r="G1029" s="464">
        <v>13.6</v>
      </c>
      <c r="H1029" s="464">
        <v>42.3</v>
      </c>
      <c r="I1029" s="465">
        <v>295</v>
      </c>
      <c r="J1029" s="464"/>
      <c r="K1029" s="464"/>
      <c r="L1029" s="464">
        <v>1</v>
      </c>
      <c r="M1029" s="464">
        <v>2.4</v>
      </c>
      <c r="N1029" s="465">
        <v>35.2</v>
      </c>
      <c r="O1029" s="464">
        <v>0.59</v>
      </c>
      <c r="P1029" s="466">
        <v>177</v>
      </c>
      <c r="Q1029" s="465">
        <v>264</v>
      </c>
      <c r="R1029" s="465">
        <v>39</v>
      </c>
      <c r="S1029" s="464">
        <v>1</v>
      </c>
    </row>
    <row r="1030" spans="2:19" s="48" customFormat="1" ht="18" customHeight="1">
      <c r="B1030" s="102" t="s">
        <v>365</v>
      </c>
      <c r="C1030" s="72"/>
      <c r="D1030" s="73">
        <v>27</v>
      </c>
      <c r="E1030" s="475">
        <v>27</v>
      </c>
      <c r="F1030" s="476"/>
      <c r="G1030" s="476"/>
      <c r="H1030" s="476"/>
      <c r="I1030" s="476"/>
      <c r="J1030" s="476"/>
      <c r="K1030" s="477"/>
      <c r="L1030" s="476"/>
      <c r="M1030" s="476"/>
      <c r="N1030" s="478"/>
      <c r="O1030" s="476"/>
      <c r="P1030" s="479"/>
      <c r="Q1030" s="478"/>
      <c r="R1030" s="476"/>
      <c r="S1030" s="476"/>
    </row>
    <row r="1031" spans="2:19" s="10" customFormat="1" ht="19.5" customHeight="1">
      <c r="B1031" s="473" t="s">
        <v>98</v>
      </c>
      <c r="C1031" s="468"/>
      <c r="D1031" s="353">
        <v>110</v>
      </c>
      <c r="E1031" s="469">
        <v>110</v>
      </c>
      <c r="F1031" s="393"/>
      <c r="G1031" s="470"/>
      <c r="H1031" s="470"/>
      <c r="I1031" s="470"/>
      <c r="J1031" s="470"/>
      <c r="K1031" s="470"/>
      <c r="L1031" s="470"/>
      <c r="M1031" s="470"/>
      <c r="N1031" s="471"/>
      <c r="O1031" s="470"/>
      <c r="P1031" s="472"/>
      <c r="Q1031" s="471"/>
      <c r="R1031" s="470"/>
      <c r="S1031" s="470"/>
    </row>
    <row r="1032" spans="2:19" s="10" customFormat="1" ht="19.5" customHeight="1">
      <c r="B1032" s="473" t="s">
        <v>63</v>
      </c>
      <c r="C1032" s="468"/>
      <c r="D1032" s="353">
        <v>95</v>
      </c>
      <c r="E1032" s="469">
        <v>95</v>
      </c>
      <c r="F1032" s="393"/>
      <c r="G1032" s="470"/>
      <c r="H1032" s="470"/>
      <c r="I1032" s="470"/>
      <c r="J1032" s="470"/>
      <c r="K1032" s="470"/>
      <c r="L1032" s="470"/>
      <c r="M1032" s="470"/>
      <c r="N1032" s="471"/>
      <c r="O1032" s="470"/>
      <c r="P1032" s="472"/>
      <c r="Q1032" s="471"/>
      <c r="R1032" s="470"/>
      <c r="S1032" s="470"/>
    </row>
    <row r="1033" spans="2:19" s="10" customFormat="1" ht="19.5" customHeight="1">
      <c r="B1033" s="473" t="s">
        <v>67</v>
      </c>
      <c r="C1033" s="468"/>
      <c r="D1033" s="353">
        <v>5</v>
      </c>
      <c r="E1033" s="469">
        <v>5</v>
      </c>
      <c r="F1033" s="393"/>
      <c r="G1033" s="470"/>
      <c r="H1033" s="470"/>
      <c r="I1033" s="470"/>
      <c r="J1033" s="470"/>
      <c r="K1033" s="470"/>
      <c r="L1033" s="470"/>
      <c r="M1033" s="470"/>
      <c r="N1033" s="471"/>
      <c r="O1033" s="470"/>
      <c r="P1033" s="472"/>
      <c r="Q1033" s="471"/>
      <c r="R1033" s="470"/>
      <c r="S1033" s="470"/>
    </row>
    <row r="1034" spans="2:19" s="10" customFormat="1" ht="19.5" customHeight="1">
      <c r="B1034" s="473" t="s">
        <v>71</v>
      </c>
      <c r="C1034" s="468"/>
      <c r="D1034" s="353">
        <v>6.6</v>
      </c>
      <c r="E1034" s="469">
        <v>6.6</v>
      </c>
      <c r="F1034" s="393"/>
      <c r="G1034" s="470"/>
      <c r="H1034" s="470"/>
      <c r="I1034" s="470"/>
      <c r="J1034" s="470"/>
      <c r="K1034" s="470"/>
      <c r="L1034" s="470"/>
      <c r="M1034" s="470"/>
      <c r="N1034" s="471"/>
      <c r="O1034" s="470"/>
      <c r="P1034" s="472"/>
      <c r="Q1034" s="471"/>
      <c r="R1034" s="470"/>
      <c r="S1034" s="470"/>
    </row>
    <row r="1035" spans="2:19" s="10" customFormat="1" ht="19.5" customHeight="1">
      <c r="B1035" s="473" t="s">
        <v>15</v>
      </c>
      <c r="C1035" s="468"/>
      <c r="D1035" s="353">
        <v>0.5</v>
      </c>
      <c r="E1035" s="469">
        <v>0.5</v>
      </c>
      <c r="F1035" s="393"/>
      <c r="G1035" s="470"/>
      <c r="H1035" s="470"/>
      <c r="I1035" s="470"/>
      <c r="J1035" s="470"/>
      <c r="K1035" s="470"/>
      <c r="L1035" s="470"/>
      <c r="M1035" s="470"/>
      <c r="N1035" s="471"/>
      <c r="O1035" s="470"/>
      <c r="P1035" s="472"/>
      <c r="Q1035" s="471"/>
      <c r="R1035" s="470"/>
      <c r="S1035" s="470"/>
    </row>
    <row r="1036" spans="2:19" s="8" customFormat="1" ht="42.75" customHeight="1">
      <c r="B1036" s="480" t="s">
        <v>366</v>
      </c>
      <c r="C1036" s="481" t="s">
        <v>376</v>
      </c>
      <c r="D1036" s="327"/>
      <c r="E1036" s="482"/>
      <c r="F1036" s="391">
        <v>9.4</v>
      </c>
      <c r="G1036" s="483">
        <v>8.2</v>
      </c>
      <c r="H1036" s="483">
        <v>27.8</v>
      </c>
      <c r="I1036" s="484">
        <v>289</v>
      </c>
      <c r="J1036" s="483"/>
      <c r="K1036" s="483"/>
      <c r="L1036" s="483">
        <v>1</v>
      </c>
      <c r="M1036" s="483">
        <v>0.15</v>
      </c>
      <c r="N1036" s="484">
        <v>35.2</v>
      </c>
      <c r="O1036" s="483">
        <v>0.79</v>
      </c>
      <c r="P1036" s="485">
        <v>160.1</v>
      </c>
      <c r="Q1036" s="484">
        <v>242</v>
      </c>
      <c r="R1036" s="484">
        <v>48</v>
      </c>
      <c r="S1036" s="483">
        <v>2.6</v>
      </c>
    </row>
    <row r="1037" spans="2:19" s="10" customFormat="1" ht="19.5" customHeight="1">
      <c r="B1037" s="473" t="s">
        <v>367</v>
      </c>
      <c r="C1037" s="468"/>
      <c r="D1037" s="353">
        <v>27</v>
      </c>
      <c r="E1037" s="469">
        <v>27</v>
      </c>
      <c r="F1037" s="393"/>
      <c r="G1037" s="470"/>
      <c r="H1037" s="470"/>
      <c r="I1037" s="470"/>
      <c r="J1037" s="470"/>
      <c r="K1037" s="470"/>
      <c r="L1037" s="470"/>
      <c r="M1037" s="470"/>
      <c r="N1037" s="471"/>
      <c r="O1037" s="470"/>
      <c r="P1037" s="472"/>
      <c r="Q1037" s="471"/>
      <c r="R1037" s="470"/>
      <c r="S1037" s="470"/>
    </row>
    <row r="1038" spans="2:19" s="10" customFormat="1" ht="19.5" customHeight="1">
      <c r="B1038" s="473" t="s">
        <v>98</v>
      </c>
      <c r="C1038" s="468"/>
      <c r="D1038" s="353">
        <v>110</v>
      </c>
      <c r="E1038" s="469">
        <v>110</v>
      </c>
      <c r="F1038" s="393"/>
      <c r="G1038" s="470"/>
      <c r="H1038" s="470"/>
      <c r="I1038" s="470"/>
      <c r="J1038" s="470"/>
      <c r="K1038" s="470"/>
      <c r="L1038" s="470"/>
      <c r="M1038" s="470"/>
      <c r="N1038" s="471"/>
      <c r="O1038" s="470"/>
      <c r="P1038" s="472"/>
      <c r="Q1038" s="471"/>
      <c r="R1038" s="470"/>
      <c r="S1038" s="470"/>
    </row>
    <row r="1039" spans="2:19" s="10" customFormat="1" ht="19.5" customHeight="1">
      <c r="B1039" s="473" t="s">
        <v>63</v>
      </c>
      <c r="C1039" s="468"/>
      <c r="D1039" s="353">
        <v>95</v>
      </c>
      <c r="E1039" s="356">
        <v>95</v>
      </c>
      <c r="F1039" s="393"/>
      <c r="G1039" s="470"/>
      <c r="H1039" s="470"/>
      <c r="I1039" s="470"/>
      <c r="J1039" s="470"/>
      <c r="K1039" s="470"/>
      <c r="L1039" s="470"/>
      <c r="M1039" s="470"/>
      <c r="N1039" s="471"/>
      <c r="O1039" s="470"/>
      <c r="P1039" s="472"/>
      <c r="Q1039" s="471"/>
      <c r="R1039" s="470"/>
      <c r="S1039" s="470"/>
    </row>
    <row r="1040" spans="2:19" s="10" customFormat="1" ht="19.5" customHeight="1">
      <c r="B1040" s="473" t="s">
        <v>67</v>
      </c>
      <c r="C1040" s="468"/>
      <c r="D1040" s="353">
        <v>5</v>
      </c>
      <c r="E1040" s="469">
        <v>5</v>
      </c>
      <c r="F1040" s="393"/>
      <c r="G1040" s="470"/>
      <c r="H1040" s="470"/>
      <c r="I1040" s="470"/>
      <c r="J1040" s="470"/>
      <c r="K1040" s="470"/>
      <c r="L1040" s="470"/>
      <c r="M1040" s="470"/>
      <c r="N1040" s="471"/>
      <c r="O1040" s="470"/>
      <c r="P1040" s="472"/>
      <c r="Q1040" s="471"/>
      <c r="R1040" s="470"/>
      <c r="S1040" s="470"/>
    </row>
    <row r="1041" spans="2:19" s="10" customFormat="1" ht="19.5" customHeight="1">
      <c r="B1041" s="473" t="s">
        <v>71</v>
      </c>
      <c r="C1041" s="468"/>
      <c r="D1041" s="353">
        <v>6.6</v>
      </c>
      <c r="E1041" s="469">
        <v>6.6</v>
      </c>
      <c r="F1041" s="393"/>
      <c r="G1041" s="470"/>
      <c r="H1041" s="470"/>
      <c r="I1041" s="470"/>
      <c r="J1041" s="470"/>
      <c r="K1041" s="470"/>
      <c r="L1041" s="470"/>
      <c r="M1041" s="470"/>
      <c r="N1041" s="471"/>
      <c r="O1041" s="470"/>
      <c r="P1041" s="472"/>
      <c r="Q1041" s="471"/>
      <c r="R1041" s="470"/>
      <c r="S1041" s="470"/>
    </row>
    <row r="1042" spans="2:19" s="10" customFormat="1" ht="36.75" customHeight="1">
      <c r="B1042" s="473" t="s">
        <v>15</v>
      </c>
      <c r="C1042" s="468"/>
      <c r="D1042" s="353">
        <v>0.5</v>
      </c>
      <c r="E1042" s="469">
        <v>0.5</v>
      </c>
      <c r="F1042" s="393"/>
      <c r="G1042" s="470"/>
      <c r="H1042" s="470"/>
      <c r="I1042" s="470"/>
      <c r="J1042" s="470"/>
      <c r="K1042" s="470"/>
      <c r="L1042" s="470"/>
      <c r="M1042" s="470"/>
      <c r="N1042" s="471"/>
      <c r="O1042" s="470"/>
      <c r="P1042" s="472"/>
      <c r="Q1042" s="471"/>
      <c r="R1042" s="470"/>
      <c r="S1042" s="470"/>
    </row>
    <row r="1043" spans="2:19" s="9" customFormat="1" ht="30.75" customHeight="1">
      <c r="B1043" s="108" t="s">
        <v>368</v>
      </c>
      <c r="C1043" s="26">
        <v>125</v>
      </c>
      <c r="D1043" s="26"/>
      <c r="E1043" s="26"/>
      <c r="F1043" s="26">
        <v>6.2</v>
      </c>
      <c r="G1043" s="27">
        <v>3.1</v>
      </c>
      <c r="H1043" s="26">
        <v>9.2</v>
      </c>
      <c r="I1043" s="26">
        <v>85</v>
      </c>
      <c r="J1043" s="26"/>
      <c r="K1043" s="27"/>
      <c r="L1043" s="27">
        <v>0.9</v>
      </c>
      <c r="M1043" s="26">
        <v>0.1</v>
      </c>
      <c r="N1043" s="31">
        <v>27</v>
      </c>
      <c r="O1043" s="26">
        <v>0</v>
      </c>
      <c r="P1043" s="52">
        <v>165</v>
      </c>
      <c r="Q1043" s="52">
        <v>130</v>
      </c>
      <c r="R1043" s="31">
        <v>20.4</v>
      </c>
      <c r="S1043" s="26">
        <v>0.1</v>
      </c>
    </row>
    <row r="1044" spans="2:19" s="10" customFormat="1" ht="23.25" customHeight="1">
      <c r="B1044" s="467" t="s">
        <v>369</v>
      </c>
      <c r="C1044" s="486"/>
      <c r="D1044" s="353">
        <v>125</v>
      </c>
      <c r="E1044" s="469">
        <v>125</v>
      </c>
      <c r="F1044" s="393"/>
      <c r="G1044" s="470"/>
      <c r="H1044" s="470"/>
      <c r="I1044" s="470"/>
      <c r="J1044" s="470"/>
      <c r="K1044" s="470"/>
      <c r="L1044" s="470"/>
      <c r="M1044" s="470"/>
      <c r="N1044" s="472"/>
      <c r="O1044" s="470"/>
      <c r="P1044" s="470"/>
      <c r="Q1044" s="470"/>
      <c r="R1044" s="470"/>
      <c r="S1044" s="470"/>
    </row>
    <row r="1045" spans="2:19" s="35" customFormat="1" ht="30" customHeight="1">
      <c r="B1045" s="107" t="s">
        <v>370</v>
      </c>
      <c r="C1045" s="32">
        <v>100</v>
      </c>
      <c r="D1045" s="32"/>
      <c r="E1045" s="32"/>
      <c r="F1045" s="33">
        <v>5</v>
      </c>
      <c r="G1045" s="33">
        <v>2.5</v>
      </c>
      <c r="H1045" s="33">
        <v>8.5</v>
      </c>
      <c r="I1045" s="32">
        <v>87</v>
      </c>
      <c r="J1045" s="32"/>
      <c r="K1045" s="32"/>
      <c r="L1045" s="33">
        <v>0.6</v>
      </c>
      <c r="M1045" s="33">
        <v>0.03</v>
      </c>
      <c r="N1045" s="47">
        <v>22</v>
      </c>
      <c r="O1045" s="33">
        <v>0</v>
      </c>
      <c r="P1045" s="32">
        <v>119</v>
      </c>
      <c r="Q1045" s="32">
        <v>91</v>
      </c>
      <c r="R1045" s="32">
        <v>14</v>
      </c>
      <c r="S1045" s="32">
        <v>0.1</v>
      </c>
    </row>
    <row r="1046" spans="2:19" ht="39.75" customHeight="1">
      <c r="B1046" s="360" t="s">
        <v>371</v>
      </c>
      <c r="C1046" s="329"/>
      <c r="D1046" s="332">
        <v>104</v>
      </c>
      <c r="E1046" s="332">
        <v>100</v>
      </c>
      <c r="F1046" s="334"/>
      <c r="G1046" s="334"/>
      <c r="H1046" s="334"/>
      <c r="I1046" s="334"/>
      <c r="J1046" s="332"/>
      <c r="K1046" s="332"/>
      <c r="L1046" s="334"/>
      <c r="M1046" s="334"/>
      <c r="N1046" s="349"/>
      <c r="O1046" s="334"/>
      <c r="P1046" s="334"/>
      <c r="Q1046" s="334"/>
      <c r="R1046" s="334"/>
      <c r="S1046" s="334"/>
    </row>
    <row r="1047" spans="2:19" s="35" customFormat="1" ht="30" customHeight="1">
      <c r="B1047" s="107" t="s">
        <v>372</v>
      </c>
      <c r="C1047" s="32">
        <v>100</v>
      </c>
      <c r="D1047" s="32"/>
      <c r="E1047" s="32"/>
      <c r="F1047" s="33">
        <v>5</v>
      </c>
      <c r="G1047" s="33">
        <v>2.5</v>
      </c>
      <c r="H1047" s="33">
        <v>3.5</v>
      </c>
      <c r="I1047" s="32">
        <v>68</v>
      </c>
      <c r="J1047" s="32"/>
      <c r="K1047" s="32"/>
      <c r="L1047" s="33">
        <v>0.6</v>
      </c>
      <c r="M1047" s="33">
        <v>0.04</v>
      </c>
      <c r="N1047" s="47">
        <v>22</v>
      </c>
      <c r="O1047" s="33">
        <v>0</v>
      </c>
      <c r="P1047" s="32">
        <v>122</v>
      </c>
      <c r="Q1047" s="32">
        <v>96</v>
      </c>
      <c r="R1047" s="32">
        <v>15</v>
      </c>
      <c r="S1047" s="32">
        <v>0.1</v>
      </c>
    </row>
    <row r="1048" spans="2:19" ht="29.25" customHeight="1">
      <c r="B1048" s="360" t="s">
        <v>373</v>
      </c>
      <c r="C1048" s="329"/>
      <c r="D1048" s="332">
        <v>104</v>
      </c>
      <c r="E1048" s="332">
        <v>100</v>
      </c>
      <c r="F1048" s="334"/>
      <c r="G1048" s="334"/>
      <c r="H1048" s="334"/>
      <c r="I1048" s="334"/>
      <c r="J1048" s="332"/>
      <c r="K1048" s="332"/>
      <c r="L1048" s="334"/>
      <c r="M1048" s="334"/>
      <c r="N1048" s="334"/>
      <c r="O1048" s="334"/>
      <c r="P1048" s="334"/>
      <c r="Q1048" s="334"/>
      <c r="R1048" s="334"/>
      <c r="S1048" s="334"/>
    </row>
    <row r="1049" spans="2:19" s="8" customFormat="1" ht="24.75" customHeight="1">
      <c r="B1049" s="487" t="s">
        <v>277</v>
      </c>
      <c r="C1049" s="329">
        <v>200</v>
      </c>
      <c r="D1049" s="329"/>
      <c r="E1049" s="329"/>
      <c r="F1049" s="330">
        <v>0.1</v>
      </c>
      <c r="G1049" s="330">
        <v>0</v>
      </c>
      <c r="H1049" s="330">
        <v>11.8</v>
      </c>
      <c r="I1049" s="329">
        <v>69</v>
      </c>
      <c r="J1049" s="329"/>
      <c r="K1049" s="329"/>
      <c r="L1049" s="330">
        <v>0</v>
      </c>
      <c r="M1049" s="330">
        <v>0</v>
      </c>
      <c r="N1049" s="330">
        <v>0.2</v>
      </c>
      <c r="O1049" s="330">
        <v>0</v>
      </c>
      <c r="P1049" s="488">
        <v>0.42</v>
      </c>
      <c r="Q1049" s="489">
        <v>0.69</v>
      </c>
      <c r="R1049" s="329">
        <v>0.09</v>
      </c>
      <c r="S1049" s="329">
        <v>0.04</v>
      </c>
    </row>
    <row r="1050" spans="2:19" ht="19.5" customHeight="1">
      <c r="B1050" s="348" t="s">
        <v>108</v>
      </c>
      <c r="C1050" s="329"/>
      <c r="D1050" s="332">
        <v>1</v>
      </c>
      <c r="E1050" s="332">
        <v>1</v>
      </c>
      <c r="F1050" s="334"/>
      <c r="G1050" s="334"/>
      <c r="H1050" s="334"/>
      <c r="I1050" s="334"/>
      <c r="J1050" s="334"/>
      <c r="K1050" s="334"/>
      <c r="L1050" s="334"/>
      <c r="M1050" s="334"/>
      <c r="N1050" s="334"/>
      <c r="O1050" s="334"/>
      <c r="P1050" s="349"/>
      <c r="Q1050" s="490"/>
      <c r="R1050" s="334"/>
      <c r="S1050" s="334"/>
    </row>
    <row r="1051" spans="2:19" ht="23.25" customHeight="1">
      <c r="B1051" s="348" t="s">
        <v>71</v>
      </c>
      <c r="C1051" s="329"/>
      <c r="D1051" s="332">
        <v>9</v>
      </c>
      <c r="E1051" s="332">
        <v>9</v>
      </c>
      <c r="F1051" s="334"/>
      <c r="G1051" s="334"/>
      <c r="H1051" s="334"/>
      <c r="I1051" s="334"/>
      <c r="J1051" s="334"/>
      <c r="K1051" s="334"/>
      <c r="L1051" s="334"/>
      <c r="M1051" s="334"/>
      <c r="N1051" s="334"/>
      <c r="O1051" s="334"/>
      <c r="P1051" s="349"/>
      <c r="Q1051" s="490"/>
      <c r="R1051" s="334"/>
      <c r="S1051" s="334"/>
    </row>
    <row r="1052" spans="1:19" s="35" customFormat="1" ht="45.75" customHeight="1">
      <c r="A1052" s="442"/>
      <c r="B1052" s="87" t="s">
        <v>250</v>
      </c>
      <c r="C1052" s="53">
        <v>20</v>
      </c>
      <c r="D1052" s="53"/>
      <c r="E1052" s="53"/>
      <c r="F1052" s="54">
        <v>1.58</v>
      </c>
      <c r="G1052" s="54">
        <v>0.2</v>
      </c>
      <c r="H1052" s="54">
        <v>9.7</v>
      </c>
      <c r="I1052" s="55">
        <v>48</v>
      </c>
      <c r="J1052" s="55">
        <v>58</v>
      </c>
      <c r="K1052" s="32">
        <f>J1052*C1052/1000</f>
        <v>1.16</v>
      </c>
      <c r="L1052" s="42">
        <v>0</v>
      </c>
      <c r="M1052" s="32">
        <v>0.025</v>
      </c>
      <c r="N1052" s="78">
        <v>0</v>
      </c>
      <c r="O1052" s="32">
        <v>25</v>
      </c>
      <c r="P1052" s="74">
        <v>4.6</v>
      </c>
      <c r="Q1052" s="47">
        <v>17.9</v>
      </c>
      <c r="R1052" s="55">
        <v>6.6</v>
      </c>
      <c r="S1052" s="32">
        <v>0.4</v>
      </c>
    </row>
    <row r="1053" spans="2:19" s="44" customFormat="1" ht="21" customHeight="1">
      <c r="B1053" s="88" t="s">
        <v>59</v>
      </c>
      <c r="C1053" s="32">
        <v>20</v>
      </c>
      <c r="D1053" s="43"/>
      <c r="E1053" s="43"/>
      <c r="F1053" s="32">
        <v>1.4</v>
      </c>
      <c r="G1053" s="32">
        <v>0.24</v>
      </c>
      <c r="H1053" s="32">
        <v>7.8</v>
      </c>
      <c r="I1053" s="69">
        <v>40</v>
      </c>
      <c r="J1053" s="32">
        <v>57</v>
      </c>
      <c r="K1053" s="32">
        <f>J1053*C1053/1000</f>
        <v>1.14</v>
      </c>
      <c r="L1053" s="42">
        <v>0</v>
      </c>
      <c r="M1053" s="32">
        <v>0.04</v>
      </c>
      <c r="N1053" s="78">
        <v>0</v>
      </c>
      <c r="O1053" s="32">
        <v>0.28</v>
      </c>
      <c r="P1053" s="74">
        <v>5.8</v>
      </c>
      <c r="Q1053" s="47">
        <v>30</v>
      </c>
      <c r="R1053" s="33">
        <v>9.4</v>
      </c>
      <c r="S1053" s="32">
        <v>0.78</v>
      </c>
    </row>
    <row r="1054" spans="1:20" s="9" customFormat="1" ht="51" customHeight="1">
      <c r="A1054" s="491" t="s">
        <v>374</v>
      </c>
      <c r="B1054" s="492"/>
      <c r="C1054" s="493" t="s">
        <v>505</v>
      </c>
      <c r="D1054" s="492"/>
      <c r="E1054" s="494"/>
      <c r="F1054" s="495">
        <f>SUM(F1026+F1029+F1043+F1049+F1052+F1053)</f>
        <v>25.04</v>
      </c>
      <c r="G1054" s="495">
        <f aca="true" t="shared" si="43" ref="G1054:S1054">SUM(G1026+G1029+G1043+G1049+G1052+G1053)</f>
        <v>24.63</v>
      </c>
      <c r="H1054" s="495">
        <f t="shared" si="43"/>
        <v>94.97999999999999</v>
      </c>
      <c r="I1054" s="495">
        <f t="shared" si="43"/>
        <v>673</v>
      </c>
      <c r="J1054" s="495">
        <f t="shared" si="43"/>
        <v>115</v>
      </c>
      <c r="K1054" s="495">
        <f t="shared" si="43"/>
        <v>2.3</v>
      </c>
      <c r="L1054" s="495">
        <f t="shared" si="43"/>
        <v>1.9</v>
      </c>
      <c r="M1054" s="495">
        <f t="shared" si="43"/>
        <v>2.5949999999999998</v>
      </c>
      <c r="N1054" s="495">
        <f t="shared" si="43"/>
        <v>102.4</v>
      </c>
      <c r="O1054" s="495">
        <f t="shared" si="43"/>
        <v>26.310000000000002</v>
      </c>
      <c r="P1054" s="495">
        <f t="shared" si="43"/>
        <v>361.22</v>
      </c>
      <c r="Q1054" s="495">
        <f t="shared" si="43"/>
        <v>465.09</v>
      </c>
      <c r="R1054" s="495">
        <f t="shared" si="43"/>
        <v>79.69000000000001</v>
      </c>
      <c r="S1054" s="495">
        <f t="shared" si="43"/>
        <v>2.67</v>
      </c>
      <c r="T1054" s="496"/>
    </row>
    <row r="1055" spans="1:19" s="35" customFormat="1" ht="40.5" customHeight="1">
      <c r="A1055" s="255" t="s">
        <v>377</v>
      </c>
      <c r="B1055" s="275"/>
      <c r="C1055" s="256"/>
      <c r="D1055" s="256"/>
      <c r="E1055" s="257"/>
      <c r="F1055" s="71"/>
      <c r="G1055" s="71"/>
      <c r="H1055" s="71"/>
      <c r="I1055" s="96"/>
      <c r="J1055" s="71"/>
      <c r="K1055" s="71"/>
      <c r="L1055" s="71"/>
      <c r="M1055" s="71"/>
      <c r="N1055" s="71"/>
      <c r="O1055" s="71"/>
      <c r="P1055" s="96"/>
      <c r="Q1055" s="71"/>
      <c r="R1055" s="71"/>
      <c r="S1055" s="71"/>
    </row>
    <row r="1056" spans="2:205" s="37" customFormat="1" ht="51" customHeight="1">
      <c r="B1056" s="85" t="s">
        <v>466</v>
      </c>
      <c r="C1056" s="26">
        <v>100</v>
      </c>
      <c r="D1056" s="28"/>
      <c r="E1056" s="28"/>
      <c r="F1056" s="26">
        <v>3.3</v>
      </c>
      <c r="G1056" s="26">
        <v>3.8</v>
      </c>
      <c r="H1056" s="26">
        <v>5.3</v>
      </c>
      <c r="I1056" s="26">
        <v>148</v>
      </c>
      <c r="J1056" s="29"/>
      <c r="K1056" s="30">
        <v>13.5</v>
      </c>
      <c r="L1056" s="24">
        <v>1.7</v>
      </c>
      <c r="M1056" s="26">
        <v>0.006</v>
      </c>
      <c r="N1056" s="27">
        <v>0</v>
      </c>
      <c r="O1056" s="27">
        <v>0.33</v>
      </c>
      <c r="P1056" s="23">
        <v>10.8</v>
      </c>
      <c r="Q1056" s="26">
        <v>13.7</v>
      </c>
      <c r="R1056" s="26">
        <v>4.3</v>
      </c>
      <c r="S1056" s="26">
        <v>0.4</v>
      </c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</row>
    <row r="1057" spans="2:205" s="37" customFormat="1" ht="26.25" customHeight="1">
      <c r="B1057" s="101" t="s">
        <v>104</v>
      </c>
      <c r="C1057" s="28"/>
      <c r="D1057" s="28">
        <v>20</v>
      </c>
      <c r="E1057" s="28">
        <v>20</v>
      </c>
      <c r="F1057" s="28"/>
      <c r="G1057" s="28"/>
      <c r="H1057" s="28"/>
      <c r="I1057" s="28"/>
      <c r="J1057" s="29"/>
      <c r="K1057" s="29"/>
      <c r="L1057" s="399"/>
      <c r="M1057" s="28"/>
      <c r="N1057" s="39"/>
      <c r="O1057" s="39"/>
      <c r="P1057" s="40"/>
      <c r="Q1057" s="28"/>
      <c r="R1057" s="28"/>
      <c r="S1057" s="28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</row>
    <row r="1058" spans="2:205" s="37" customFormat="1" ht="30" customHeight="1">
      <c r="B1058" s="101" t="s">
        <v>467</v>
      </c>
      <c r="C1058" s="28"/>
      <c r="D1058" s="28">
        <v>163</v>
      </c>
      <c r="E1058" s="28">
        <v>77</v>
      </c>
      <c r="F1058" s="28"/>
      <c r="G1058" s="28"/>
      <c r="H1058" s="28"/>
      <c r="I1058" s="28"/>
      <c r="J1058" s="29"/>
      <c r="K1058" s="29"/>
      <c r="L1058" s="399"/>
      <c r="M1058" s="28"/>
      <c r="N1058" s="39"/>
      <c r="O1058" s="39"/>
      <c r="P1058" s="40"/>
      <c r="Q1058" s="28"/>
      <c r="R1058" s="28"/>
      <c r="S1058" s="28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</row>
    <row r="1059" spans="2:205" s="37" customFormat="1" ht="30" customHeight="1">
      <c r="B1059" s="101" t="s">
        <v>64</v>
      </c>
      <c r="C1059" s="28"/>
      <c r="D1059" s="28">
        <v>4</v>
      </c>
      <c r="E1059" s="28">
        <v>3.3</v>
      </c>
      <c r="F1059" s="28"/>
      <c r="G1059" s="28"/>
      <c r="H1059" s="28"/>
      <c r="I1059" s="28"/>
      <c r="J1059" s="29"/>
      <c r="K1059" s="29"/>
      <c r="L1059" s="399"/>
      <c r="M1059" s="28"/>
      <c r="N1059" s="39"/>
      <c r="O1059" s="39"/>
      <c r="P1059" s="40"/>
      <c r="Q1059" s="28"/>
      <c r="R1059" s="28"/>
      <c r="S1059" s="28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</row>
    <row r="1060" spans="2:205" s="37" customFormat="1" ht="30" customHeight="1">
      <c r="B1060" s="101" t="s">
        <v>66</v>
      </c>
      <c r="C1060" s="28"/>
      <c r="D1060" s="28">
        <v>1.7</v>
      </c>
      <c r="E1060" s="28">
        <v>1.7</v>
      </c>
      <c r="F1060" s="28"/>
      <c r="G1060" s="28"/>
      <c r="H1060" s="28"/>
      <c r="I1060" s="28"/>
      <c r="J1060" s="29"/>
      <c r="K1060" s="29"/>
      <c r="L1060" s="399"/>
      <c r="M1060" s="28"/>
      <c r="N1060" s="39"/>
      <c r="O1060" s="39"/>
      <c r="P1060" s="40"/>
      <c r="Q1060" s="28"/>
      <c r="R1060" s="28"/>
      <c r="S1060" s="28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</row>
    <row r="1061" spans="2:205" s="37" customFormat="1" ht="30" customHeight="1">
      <c r="B1061" s="101" t="s">
        <v>15</v>
      </c>
      <c r="C1061" s="28"/>
      <c r="D1061" s="28">
        <v>0.5</v>
      </c>
      <c r="E1061" s="28">
        <v>0.5</v>
      </c>
      <c r="F1061" s="28"/>
      <c r="G1061" s="28"/>
      <c r="H1061" s="28"/>
      <c r="I1061" s="28"/>
      <c r="J1061" s="29"/>
      <c r="K1061" s="29"/>
      <c r="L1061" s="399"/>
      <c r="M1061" s="28"/>
      <c r="N1061" s="39"/>
      <c r="O1061" s="39"/>
      <c r="P1061" s="40"/>
      <c r="Q1061" s="28"/>
      <c r="R1061" s="28"/>
      <c r="S1061" s="28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</row>
    <row r="1062" spans="2:19" s="35" customFormat="1" ht="28.5" customHeight="1">
      <c r="B1062" s="97" t="s">
        <v>378</v>
      </c>
      <c r="C1062" s="32" t="s">
        <v>444</v>
      </c>
      <c r="D1062" s="32"/>
      <c r="E1062" s="32"/>
      <c r="F1062" s="32">
        <v>7.2</v>
      </c>
      <c r="G1062" s="32">
        <v>7.4</v>
      </c>
      <c r="H1062" s="32">
        <v>22.1</v>
      </c>
      <c r="I1062" s="32">
        <v>194</v>
      </c>
      <c r="J1062" s="32"/>
      <c r="K1062" s="32"/>
      <c r="L1062" s="47">
        <v>18.1</v>
      </c>
      <c r="M1062" s="42">
        <v>1.5</v>
      </c>
      <c r="N1062" s="47">
        <v>0.4</v>
      </c>
      <c r="O1062" s="32">
        <v>1.2</v>
      </c>
      <c r="P1062" s="32">
        <v>42.3</v>
      </c>
      <c r="Q1062" s="69">
        <v>90</v>
      </c>
      <c r="R1062" s="32">
        <v>34</v>
      </c>
      <c r="S1062" s="32">
        <v>1.5</v>
      </c>
    </row>
    <row r="1063" spans="2:19" s="20" customFormat="1" ht="39.75" customHeight="1">
      <c r="B1063" s="101" t="s">
        <v>379</v>
      </c>
      <c r="C1063" s="28"/>
      <c r="D1063" s="28">
        <v>99</v>
      </c>
      <c r="E1063" s="28">
        <v>75</v>
      </c>
      <c r="F1063" s="28"/>
      <c r="G1063" s="28"/>
      <c r="H1063" s="28"/>
      <c r="I1063" s="28"/>
      <c r="J1063" s="28"/>
      <c r="K1063" s="28"/>
      <c r="L1063" s="39"/>
      <c r="M1063" s="399"/>
      <c r="N1063" s="39"/>
      <c r="O1063" s="28"/>
      <c r="P1063" s="28"/>
      <c r="Q1063" s="86"/>
      <c r="R1063" s="28"/>
      <c r="S1063" s="28"/>
    </row>
    <row r="1064" spans="2:19" s="20" customFormat="1" ht="22.5" customHeight="1">
      <c r="B1064" s="99" t="s">
        <v>380</v>
      </c>
      <c r="C1064" s="28"/>
      <c r="D1064" s="28">
        <v>108</v>
      </c>
      <c r="E1064" s="28">
        <v>75</v>
      </c>
      <c r="F1064" s="28"/>
      <c r="G1064" s="28"/>
      <c r="H1064" s="28"/>
      <c r="I1064" s="28"/>
      <c r="J1064" s="28"/>
      <c r="K1064" s="28"/>
      <c r="L1064" s="39"/>
      <c r="M1064" s="399"/>
      <c r="N1064" s="39"/>
      <c r="O1064" s="28"/>
      <c r="P1064" s="28"/>
      <c r="Q1064" s="86"/>
      <c r="R1064" s="28"/>
      <c r="S1064" s="28"/>
    </row>
    <row r="1065" spans="2:19" s="20" customFormat="1" ht="22.5" customHeight="1">
      <c r="B1065" s="99" t="s">
        <v>381</v>
      </c>
      <c r="C1065" s="28"/>
      <c r="D1065" s="28">
        <v>114</v>
      </c>
      <c r="E1065" s="28">
        <v>75</v>
      </c>
      <c r="F1065" s="28"/>
      <c r="G1065" s="28"/>
      <c r="H1065" s="28"/>
      <c r="I1065" s="28"/>
      <c r="J1065" s="28"/>
      <c r="K1065" s="28"/>
      <c r="L1065" s="39"/>
      <c r="M1065" s="399"/>
      <c r="N1065" s="39"/>
      <c r="O1065" s="28"/>
      <c r="P1065" s="28"/>
      <c r="Q1065" s="86"/>
      <c r="R1065" s="28"/>
      <c r="S1065" s="28"/>
    </row>
    <row r="1066" spans="2:19" s="20" customFormat="1" ht="22.5" customHeight="1">
      <c r="B1066" s="99" t="s">
        <v>382</v>
      </c>
      <c r="C1066" s="28"/>
      <c r="D1066" s="28">
        <v>123</v>
      </c>
      <c r="E1066" s="28">
        <v>75</v>
      </c>
      <c r="F1066" s="28"/>
      <c r="G1066" s="28"/>
      <c r="H1066" s="28"/>
      <c r="I1066" s="28"/>
      <c r="J1066" s="28"/>
      <c r="K1066" s="28"/>
      <c r="L1066" s="39"/>
      <c r="M1066" s="399"/>
      <c r="N1066" s="39"/>
      <c r="O1066" s="28"/>
      <c r="P1066" s="28"/>
      <c r="Q1066" s="86"/>
      <c r="R1066" s="28"/>
      <c r="S1066" s="28"/>
    </row>
    <row r="1067" spans="2:19" s="20" customFormat="1" ht="22.5" customHeight="1">
      <c r="B1067" s="99" t="s">
        <v>64</v>
      </c>
      <c r="C1067" s="28"/>
      <c r="D1067" s="28">
        <v>12</v>
      </c>
      <c r="E1067" s="28">
        <v>10</v>
      </c>
      <c r="F1067" s="28"/>
      <c r="G1067" s="28"/>
      <c r="H1067" s="28"/>
      <c r="I1067" s="28"/>
      <c r="J1067" s="28"/>
      <c r="K1067" s="28"/>
      <c r="L1067" s="39"/>
      <c r="M1067" s="399"/>
      <c r="N1067" s="39"/>
      <c r="O1067" s="28"/>
      <c r="P1067" s="28"/>
      <c r="Q1067" s="86"/>
      <c r="R1067" s="28"/>
      <c r="S1067" s="28"/>
    </row>
    <row r="1068" spans="2:19" s="20" customFormat="1" ht="22.5" customHeight="1">
      <c r="B1068" s="99" t="s">
        <v>67</v>
      </c>
      <c r="C1068" s="28"/>
      <c r="D1068" s="28">
        <v>5</v>
      </c>
      <c r="E1068" s="28">
        <v>5</v>
      </c>
      <c r="F1068" s="28"/>
      <c r="G1068" s="28"/>
      <c r="H1068" s="28"/>
      <c r="I1068" s="28"/>
      <c r="J1068" s="28"/>
      <c r="K1068" s="28"/>
      <c r="L1068" s="39"/>
      <c r="M1068" s="399"/>
      <c r="N1068" s="39"/>
      <c r="O1068" s="28"/>
      <c r="P1068" s="28"/>
      <c r="Q1068" s="86"/>
      <c r="R1068" s="28"/>
      <c r="S1068" s="28"/>
    </row>
    <row r="1069" spans="2:19" s="20" customFormat="1" ht="47.25" customHeight="1">
      <c r="B1069" s="101" t="s">
        <v>30</v>
      </c>
      <c r="C1069" s="28"/>
      <c r="D1069" s="28">
        <v>85</v>
      </c>
      <c r="E1069" s="28">
        <v>60</v>
      </c>
      <c r="F1069" s="28"/>
      <c r="G1069" s="28"/>
      <c r="H1069" s="28"/>
      <c r="I1069" s="28"/>
      <c r="J1069" s="28"/>
      <c r="K1069" s="28"/>
      <c r="L1069" s="39"/>
      <c r="M1069" s="399"/>
      <c r="N1069" s="39"/>
      <c r="O1069" s="28"/>
      <c r="P1069" s="28"/>
      <c r="Q1069" s="86"/>
      <c r="R1069" s="28"/>
      <c r="S1069" s="28"/>
    </row>
    <row r="1070" spans="2:19" s="20" customFormat="1" ht="44.25" customHeight="1">
      <c r="B1070" s="101" t="s">
        <v>383</v>
      </c>
      <c r="C1070" s="28"/>
      <c r="D1070" s="28">
        <v>104</v>
      </c>
      <c r="E1070" s="28">
        <v>48</v>
      </c>
      <c r="F1070" s="28"/>
      <c r="G1070" s="28"/>
      <c r="H1070" s="28"/>
      <c r="I1070" s="28"/>
      <c r="J1070" s="28"/>
      <c r="K1070" s="28"/>
      <c r="L1070" s="39"/>
      <c r="M1070" s="399"/>
      <c r="N1070" s="39"/>
      <c r="O1070" s="28"/>
      <c r="P1070" s="28"/>
      <c r="Q1070" s="86"/>
      <c r="R1070" s="28"/>
      <c r="S1070" s="28"/>
    </row>
    <row r="1071" spans="2:19" s="20" customFormat="1" ht="47.25" customHeight="1">
      <c r="B1071" s="101" t="s">
        <v>384</v>
      </c>
      <c r="C1071" s="28"/>
      <c r="D1071" s="28">
        <v>81</v>
      </c>
      <c r="E1071" s="28">
        <v>48</v>
      </c>
      <c r="F1071" s="28"/>
      <c r="G1071" s="28"/>
      <c r="H1071" s="28"/>
      <c r="I1071" s="28"/>
      <c r="J1071" s="28"/>
      <c r="K1071" s="28"/>
      <c r="L1071" s="39"/>
      <c r="M1071" s="399"/>
      <c r="N1071" s="39"/>
      <c r="O1071" s="28"/>
      <c r="P1071" s="28"/>
      <c r="Q1071" s="86"/>
      <c r="R1071" s="28"/>
      <c r="S1071" s="28"/>
    </row>
    <row r="1072" spans="2:19" s="20" customFormat="1" ht="72" customHeight="1">
      <c r="B1072" s="101" t="s">
        <v>385</v>
      </c>
      <c r="C1072" s="28"/>
      <c r="D1072" s="28">
        <v>54</v>
      </c>
      <c r="E1072" s="28">
        <v>50</v>
      </c>
      <c r="F1072" s="28"/>
      <c r="G1072" s="28"/>
      <c r="H1072" s="28"/>
      <c r="I1072" s="28"/>
      <c r="J1072" s="28"/>
      <c r="K1072" s="28"/>
      <c r="L1072" s="39"/>
      <c r="M1072" s="399"/>
      <c r="N1072" s="39"/>
      <c r="O1072" s="28"/>
      <c r="P1072" s="28"/>
      <c r="Q1072" s="86"/>
      <c r="R1072" s="28"/>
      <c r="S1072" s="28"/>
    </row>
    <row r="1073" spans="2:19" s="20" customFormat="1" ht="33.75" customHeight="1">
      <c r="B1073" s="99" t="s">
        <v>318</v>
      </c>
      <c r="C1073" s="28"/>
      <c r="D1073" s="28">
        <v>175</v>
      </c>
      <c r="E1073" s="28">
        <v>175</v>
      </c>
      <c r="F1073" s="28"/>
      <c r="G1073" s="28"/>
      <c r="H1073" s="28"/>
      <c r="I1073" s="28"/>
      <c r="J1073" s="28"/>
      <c r="K1073" s="28"/>
      <c r="L1073" s="39"/>
      <c r="M1073" s="399"/>
      <c r="N1073" s="39"/>
      <c r="O1073" s="28"/>
      <c r="P1073" s="28"/>
      <c r="Q1073" s="86"/>
      <c r="R1073" s="28"/>
      <c r="S1073" s="28"/>
    </row>
    <row r="1074" spans="2:19" s="20" customFormat="1" ht="41.25" customHeight="1">
      <c r="B1074" s="99" t="s">
        <v>15</v>
      </c>
      <c r="C1074" s="28"/>
      <c r="D1074" s="28">
        <v>1</v>
      </c>
      <c r="E1074" s="28">
        <v>1</v>
      </c>
      <c r="F1074" s="28"/>
      <c r="G1074" s="28"/>
      <c r="H1074" s="28"/>
      <c r="I1074" s="28"/>
      <c r="J1074" s="28"/>
      <c r="K1074" s="28"/>
      <c r="L1074" s="39"/>
      <c r="M1074" s="399"/>
      <c r="N1074" s="39"/>
      <c r="O1074" s="28"/>
      <c r="P1074" s="28"/>
      <c r="Q1074" s="86"/>
      <c r="R1074" s="28"/>
      <c r="S1074" s="28"/>
    </row>
    <row r="1075" spans="2:205" s="17" customFormat="1" ht="63" customHeight="1">
      <c r="B1075" s="85" t="s">
        <v>274</v>
      </c>
      <c r="C1075" s="26">
        <v>250</v>
      </c>
      <c r="D1075" s="26"/>
      <c r="E1075" s="26"/>
      <c r="F1075" s="27">
        <v>23.2</v>
      </c>
      <c r="G1075" s="27">
        <v>25.8</v>
      </c>
      <c r="H1075" s="27">
        <v>26.9</v>
      </c>
      <c r="I1075" s="26">
        <v>433</v>
      </c>
      <c r="J1075" s="26"/>
      <c r="K1075" s="26">
        <f>SUM(K1077:K1088)</f>
        <v>50.66284000000001</v>
      </c>
      <c r="L1075" s="26">
        <v>9.6</v>
      </c>
      <c r="M1075" s="26">
        <v>0.17</v>
      </c>
      <c r="N1075" s="27">
        <v>0</v>
      </c>
      <c r="O1075" s="26">
        <v>4.4</v>
      </c>
      <c r="P1075" s="26">
        <v>43.6</v>
      </c>
      <c r="Q1075" s="26">
        <v>293</v>
      </c>
      <c r="R1075" s="26">
        <v>60.6</v>
      </c>
      <c r="S1075" s="26">
        <v>5.5</v>
      </c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  <c r="EI1075" s="9"/>
      <c r="EJ1075" s="9"/>
      <c r="EK1075" s="9"/>
      <c r="EL1075" s="9"/>
      <c r="EM1075" s="9"/>
      <c r="EN1075" s="9"/>
      <c r="EO1075" s="9"/>
      <c r="EP1075" s="9"/>
      <c r="EQ1075" s="9"/>
      <c r="ER1075" s="9"/>
      <c r="ES1075" s="9"/>
      <c r="ET1075" s="9"/>
      <c r="EU1075" s="9"/>
      <c r="EV1075" s="9"/>
      <c r="EW1075" s="9"/>
      <c r="EX1075" s="9"/>
      <c r="EY1075" s="9"/>
      <c r="EZ1075" s="9"/>
      <c r="FA1075" s="9"/>
      <c r="FB1075" s="9"/>
      <c r="FC1075" s="9"/>
      <c r="FD1075" s="9"/>
      <c r="FE1075" s="9"/>
      <c r="FF1075" s="9"/>
      <c r="FG1075" s="9"/>
      <c r="FH1075" s="9"/>
      <c r="FI1075" s="9"/>
      <c r="FJ1075" s="9"/>
      <c r="FK1075" s="9"/>
      <c r="FL1075" s="9"/>
      <c r="FM1075" s="9"/>
      <c r="FN1075" s="9"/>
      <c r="FO1075" s="9"/>
      <c r="FP1075" s="9"/>
      <c r="FQ1075" s="9"/>
      <c r="FR1075" s="9"/>
      <c r="FS1075" s="9"/>
      <c r="FT1075" s="9"/>
      <c r="FU1075" s="9"/>
      <c r="FV1075" s="9"/>
      <c r="FW1075" s="9"/>
      <c r="FX1075" s="9"/>
      <c r="FY1075" s="9"/>
      <c r="FZ1075" s="9"/>
      <c r="GA1075" s="9"/>
      <c r="GB1075" s="9"/>
      <c r="GC1075" s="9"/>
      <c r="GD1075" s="9"/>
      <c r="GE1075" s="9"/>
      <c r="GF1075" s="9"/>
      <c r="GG1075" s="9"/>
      <c r="GH1075" s="9"/>
      <c r="GI1075" s="9"/>
      <c r="GJ1075" s="9"/>
      <c r="GK1075" s="9"/>
      <c r="GL1075" s="9"/>
      <c r="GM1075" s="9"/>
      <c r="GN1075" s="9"/>
      <c r="GO1075" s="9"/>
      <c r="GP1075" s="9"/>
      <c r="GQ1075" s="9"/>
      <c r="GR1075" s="9"/>
      <c r="GS1075" s="9"/>
      <c r="GT1075" s="9"/>
      <c r="GU1075" s="9"/>
      <c r="GV1075" s="9"/>
      <c r="GW1075" s="9"/>
    </row>
    <row r="1076" spans="2:205" s="37" customFormat="1" ht="26.25" customHeight="1">
      <c r="B1076" s="138" t="s">
        <v>60</v>
      </c>
      <c r="C1076" s="29"/>
      <c r="D1076" s="28">
        <v>116</v>
      </c>
      <c r="E1076" s="28">
        <v>86</v>
      </c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</row>
    <row r="1077" spans="2:205" s="37" customFormat="1" ht="43.5" customHeight="1">
      <c r="B1077" s="174" t="s">
        <v>23</v>
      </c>
      <c r="C1077" s="29"/>
      <c r="D1077" s="28">
        <v>86</v>
      </c>
      <c r="E1077" s="28">
        <v>86</v>
      </c>
      <c r="F1077" s="29"/>
      <c r="G1077" s="29"/>
      <c r="H1077" s="29"/>
      <c r="I1077" s="29"/>
      <c r="J1077" s="29">
        <v>440</v>
      </c>
      <c r="K1077" s="29">
        <f>J1077*D1077/1000</f>
        <v>37.84</v>
      </c>
      <c r="L1077" s="29"/>
      <c r="M1077" s="29"/>
      <c r="N1077" s="29"/>
      <c r="O1077" s="29"/>
      <c r="P1077" s="29"/>
      <c r="Q1077" s="29"/>
      <c r="R1077" s="29"/>
      <c r="S1077" s="29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</row>
    <row r="1078" spans="2:205" s="37" customFormat="1" ht="39.75" customHeight="1">
      <c r="B1078" s="174" t="s">
        <v>186</v>
      </c>
      <c r="C1078" s="29"/>
      <c r="D1078" s="28">
        <v>94</v>
      </c>
      <c r="E1078" s="28">
        <v>80</v>
      </c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</row>
    <row r="1079" spans="2:205" s="37" customFormat="1" ht="36.75" customHeight="1">
      <c r="B1079" s="174" t="s">
        <v>182</v>
      </c>
      <c r="C1079" s="29"/>
      <c r="D1079" s="28">
        <v>80</v>
      </c>
      <c r="E1079" s="28">
        <v>80</v>
      </c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</row>
    <row r="1080" spans="2:205" s="37" customFormat="1" ht="26.25" customHeight="1">
      <c r="B1080" s="138" t="s">
        <v>94</v>
      </c>
      <c r="C1080" s="29"/>
      <c r="D1080" s="28">
        <v>187</v>
      </c>
      <c r="E1080" s="28">
        <v>142</v>
      </c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</row>
    <row r="1081" spans="2:205" s="37" customFormat="1" ht="26.25" customHeight="1">
      <c r="B1081" s="138" t="s">
        <v>187</v>
      </c>
      <c r="C1081" s="29"/>
      <c r="D1081" s="28">
        <v>204</v>
      </c>
      <c r="E1081" s="28">
        <v>142</v>
      </c>
      <c r="F1081" s="29"/>
      <c r="G1081" s="29"/>
      <c r="H1081" s="29"/>
      <c r="I1081" s="29"/>
      <c r="J1081" s="29">
        <v>50.5</v>
      </c>
      <c r="K1081" s="29">
        <f>J1081*D1081/1000</f>
        <v>10.302</v>
      </c>
      <c r="L1081" s="29"/>
      <c r="M1081" s="29"/>
      <c r="N1081" s="29"/>
      <c r="O1081" s="29"/>
      <c r="P1081" s="29"/>
      <c r="Q1081" s="29"/>
      <c r="R1081" s="29"/>
      <c r="S1081" s="29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</row>
    <row r="1082" spans="2:205" s="37" customFormat="1" ht="26.25" customHeight="1">
      <c r="B1082" s="138" t="s">
        <v>36</v>
      </c>
      <c r="C1082" s="29"/>
      <c r="D1082" s="28">
        <v>216</v>
      </c>
      <c r="E1082" s="28">
        <v>142</v>
      </c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</row>
    <row r="1083" spans="2:205" s="37" customFormat="1" ht="26.25" customHeight="1">
      <c r="B1083" s="138" t="s">
        <v>37</v>
      </c>
      <c r="C1083" s="29"/>
      <c r="D1083" s="28">
        <v>233</v>
      </c>
      <c r="E1083" s="28">
        <v>142</v>
      </c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</row>
    <row r="1084" spans="2:205" s="37" customFormat="1" ht="26.25" customHeight="1">
      <c r="B1084" s="138" t="s">
        <v>64</v>
      </c>
      <c r="C1084" s="29"/>
      <c r="D1084" s="28">
        <v>18</v>
      </c>
      <c r="E1084" s="28">
        <v>15</v>
      </c>
      <c r="F1084" s="29"/>
      <c r="G1084" s="29"/>
      <c r="H1084" s="29"/>
      <c r="I1084" s="29"/>
      <c r="J1084" s="29">
        <v>38.4</v>
      </c>
      <c r="K1084" s="29">
        <f>J1084*D1084/1000</f>
        <v>0.6911999999999999</v>
      </c>
      <c r="L1084" s="29"/>
      <c r="M1084" s="29"/>
      <c r="N1084" s="29"/>
      <c r="O1084" s="29"/>
      <c r="P1084" s="29"/>
      <c r="Q1084" s="29"/>
      <c r="R1084" s="29"/>
      <c r="S1084" s="29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</row>
    <row r="1085" spans="2:205" s="37" customFormat="1" ht="37.5" customHeight="1">
      <c r="B1085" s="174" t="s">
        <v>188</v>
      </c>
      <c r="C1085" s="29"/>
      <c r="D1085" s="28">
        <v>8.5</v>
      </c>
      <c r="E1085" s="28">
        <v>8.5</v>
      </c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</row>
    <row r="1086" spans="2:205" s="37" customFormat="1" ht="51.75" customHeight="1">
      <c r="B1086" s="174" t="s">
        <v>24</v>
      </c>
      <c r="C1086" s="29"/>
      <c r="D1086" s="28">
        <v>3.4</v>
      </c>
      <c r="E1086" s="28">
        <v>3.4</v>
      </c>
      <c r="F1086" s="29"/>
      <c r="G1086" s="29"/>
      <c r="H1086" s="29"/>
      <c r="I1086" s="29"/>
      <c r="J1086" s="29">
        <v>193.6</v>
      </c>
      <c r="K1086" s="29">
        <f>J1086*D1086/1000</f>
        <v>0.65824</v>
      </c>
      <c r="L1086" s="29"/>
      <c r="M1086" s="29"/>
      <c r="N1086" s="29"/>
      <c r="O1086" s="29"/>
      <c r="P1086" s="29"/>
      <c r="Q1086" s="29"/>
      <c r="R1086" s="29"/>
      <c r="S1086" s="29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</row>
    <row r="1087" spans="2:205" s="22" customFormat="1" ht="44.25" customHeight="1">
      <c r="B1087" s="138" t="s">
        <v>66</v>
      </c>
      <c r="C1087" s="175"/>
      <c r="D1087" s="28">
        <v>6.5</v>
      </c>
      <c r="E1087" s="28">
        <v>6.5</v>
      </c>
      <c r="F1087" s="175"/>
      <c r="G1087" s="175"/>
      <c r="H1087" s="175"/>
      <c r="I1087" s="175"/>
      <c r="J1087" s="175">
        <v>178</v>
      </c>
      <c r="K1087" s="29">
        <f>J1087*D1087/1000</f>
        <v>1.157</v>
      </c>
      <c r="L1087" s="175"/>
      <c r="M1087" s="175"/>
      <c r="N1087" s="175"/>
      <c r="O1087" s="175"/>
      <c r="P1087" s="175"/>
      <c r="Q1087" s="175"/>
      <c r="R1087" s="175"/>
      <c r="S1087" s="175"/>
      <c r="T1087" s="308"/>
      <c r="U1087" s="308"/>
      <c r="V1087" s="308"/>
      <c r="W1087" s="308"/>
      <c r="X1087" s="308"/>
      <c r="Y1087" s="308"/>
      <c r="Z1087" s="308"/>
      <c r="AA1087" s="308"/>
      <c r="AB1087" s="308"/>
      <c r="AC1087" s="308"/>
      <c r="AD1087" s="308"/>
      <c r="AE1087" s="308"/>
      <c r="AF1087" s="308"/>
      <c r="AG1087" s="308"/>
      <c r="AH1087" s="308"/>
      <c r="AI1087" s="308"/>
      <c r="AJ1087" s="308"/>
      <c r="AK1087" s="308"/>
      <c r="AL1087" s="308"/>
      <c r="AM1087" s="308"/>
      <c r="AN1087" s="308"/>
      <c r="AO1087" s="308"/>
      <c r="AP1087" s="308"/>
      <c r="AQ1087" s="308"/>
      <c r="AR1087" s="308"/>
      <c r="AS1087" s="308"/>
      <c r="AT1087" s="308"/>
      <c r="AU1087" s="308"/>
      <c r="AV1087" s="308"/>
      <c r="AW1087" s="308"/>
      <c r="AX1087" s="308"/>
      <c r="AY1087" s="308"/>
      <c r="AZ1087" s="308"/>
      <c r="BA1087" s="308"/>
      <c r="BB1087" s="308"/>
      <c r="BC1087" s="308"/>
      <c r="BD1087" s="308"/>
      <c r="BE1087" s="308"/>
      <c r="BF1087" s="308"/>
      <c r="BG1087" s="308"/>
      <c r="BH1087" s="308"/>
      <c r="BI1087" s="308"/>
      <c r="BJ1087" s="308"/>
      <c r="BK1087" s="308"/>
      <c r="BL1087" s="308"/>
      <c r="BM1087" s="308"/>
      <c r="BN1087" s="308"/>
      <c r="BO1087" s="308"/>
      <c r="BP1087" s="308"/>
      <c r="BQ1087" s="308"/>
      <c r="BR1087" s="308"/>
      <c r="BS1087" s="308"/>
      <c r="BT1087" s="308"/>
      <c r="BU1087" s="308"/>
      <c r="BV1087" s="308"/>
      <c r="BW1087" s="308"/>
      <c r="BX1087" s="308"/>
      <c r="BY1087" s="308"/>
      <c r="BZ1087" s="308"/>
      <c r="CA1087" s="308"/>
      <c r="CB1087" s="308"/>
      <c r="CC1087" s="308"/>
      <c r="CD1087" s="308"/>
      <c r="CE1087" s="308"/>
      <c r="CF1087" s="308"/>
      <c r="CG1087" s="308"/>
      <c r="CH1087" s="308"/>
      <c r="CI1087" s="308"/>
      <c r="CJ1087" s="308"/>
      <c r="CK1087" s="308"/>
      <c r="CL1087" s="308"/>
      <c r="CM1087" s="308"/>
      <c r="CN1087" s="308"/>
      <c r="CO1087" s="308"/>
      <c r="CP1087" s="308"/>
      <c r="CQ1087" s="308"/>
      <c r="CR1087" s="308"/>
      <c r="CS1087" s="308"/>
      <c r="CT1087" s="308"/>
      <c r="CU1087" s="308"/>
      <c r="CV1087" s="308"/>
      <c r="CW1087" s="308"/>
      <c r="CX1087" s="308"/>
      <c r="CY1087" s="308"/>
      <c r="CZ1087" s="308"/>
      <c r="DA1087" s="308"/>
      <c r="DB1087" s="308"/>
      <c r="DC1087" s="308"/>
      <c r="DD1087" s="308"/>
      <c r="DE1087" s="308"/>
      <c r="DF1087" s="308"/>
      <c r="DG1087" s="308"/>
      <c r="DH1087" s="308"/>
      <c r="DI1087" s="308"/>
      <c r="DJ1087" s="308"/>
      <c r="DK1087" s="308"/>
      <c r="DL1087" s="308"/>
      <c r="DM1087" s="308"/>
      <c r="DN1087" s="308"/>
      <c r="DO1087" s="308"/>
      <c r="DP1087" s="308"/>
      <c r="DQ1087" s="308"/>
      <c r="DR1087" s="308"/>
      <c r="DS1087" s="308"/>
      <c r="DT1087" s="308"/>
      <c r="DU1087" s="308"/>
      <c r="DV1087" s="308"/>
      <c r="DW1087" s="308"/>
      <c r="DX1087" s="308"/>
      <c r="DY1087" s="308"/>
      <c r="DZ1087" s="308"/>
      <c r="EA1087" s="308"/>
      <c r="EB1087" s="308"/>
      <c r="EC1087" s="308"/>
      <c r="ED1087" s="308"/>
      <c r="EE1087" s="308"/>
      <c r="EF1087" s="308"/>
      <c r="EG1087" s="308"/>
      <c r="EH1087" s="308"/>
      <c r="EI1087" s="308"/>
      <c r="EJ1087" s="308"/>
      <c r="EK1087" s="308"/>
      <c r="EL1087" s="308"/>
      <c r="EM1087" s="308"/>
      <c r="EN1087" s="308"/>
      <c r="EO1087" s="308"/>
      <c r="EP1087" s="308"/>
      <c r="EQ1087" s="308"/>
      <c r="ER1087" s="308"/>
      <c r="ES1087" s="308"/>
      <c r="ET1087" s="308"/>
      <c r="EU1087" s="308"/>
      <c r="EV1087" s="308"/>
      <c r="EW1087" s="308"/>
      <c r="EX1087" s="308"/>
      <c r="EY1087" s="308"/>
      <c r="EZ1087" s="308"/>
      <c r="FA1087" s="308"/>
      <c r="FB1087" s="308"/>
      <c r="FC1087" s="308"/>
      <c r="FD1087" s="308"/>
      <c r="FE1087" s="308"/>
      <c r="FF1087" s="308"/>
      <c r="FG1087" s="308"/>
      <c r="FH1087" s="308"/>
      <c r="FI1087" s="308"/>
      <c r="FJ1087" s="308"/>
      <c r="FK1087" s="308"/>
      <c r="FL1087" s="308"/>
      <c r="FM1087" s="308"/>
      <c r="FN1087" s="308"/>
      <c r="FO1087" s="308"/>
      <c r="FP1087" s="308"/>
      <c r="FQ1087" s="308"/>
      <c r="FR1087" s="308"/>
      <c r="FS1087" s="308"/>
      <c r="FT1087" s="308"/>
      <c r="FU1087" s="308"/>
      <c r="FV1087" s="308"/>
      <c r="FW1087" s="308"/>
      <c r="FX1087" s="308"/>
      <c r="FY1087" s="308"/>
      <c r="FZ1087" s="308"/>
      <c r="GA1087" s="308"/>
      <c r="GB1087" s="308"/>
      <c r="GC1087" s="308"/>
      <c r="GD1087" s="308"/>
      <c r="GE1087" s="308"/>
      <c r="GF1087" s="308"/>
      <c r="GG1087" s="308"/>
      <c r="GH1087" s="308"/>
      <c r="GI1087" s="308"/>
      <c r="GJ1087" s="308"/>
      <c r="GK1087" s="308"/>
      <c r="GL1087" s="308"/>
      <c r="GM1087" s="308"/>
      <c r="GN1087" s="308"/>
      <c r="GO1087" s="308"/>
      <c r="GP1087" s="308"/>
      <c r="GQ1087" s="308"/>
      <c r="GR1087" s="308"/>
      <c r="GS1087" s="308"/>
      <c r="GT1087" s="308"/>
      <c r="GU1087" s="308"/>
      <c r="GV1087" s="308"/>
      <c r="GW1087" s="308"/>
    </row>
    <row r="1088" spans="2:205" s="22" customFormat="1" ht="36.75" customHeight="1">
      <c r="B1088" s="138" t="s">
        <v>15</v>
      </c>
      <c r="C1088" s="175"/>
      <c r="D1088" s="28">
        <v>1.2</v>
      </c>
      <c r="E1088" s="28">
        <v>1.2</v>
      </c>
      <c r="F1088" s="175"/>
      <c r="G1088" s="175"/>
      <c r="H1088" s="175"/>
      <c r="I1088" s="175"/>
      <c r="J1088" s="175">
        <v>12</v>
      </c>
      <c r="K1088" s="29">
        <f>J1088*D1088/1000</f>
        <v>0.014399999999999998</v>
      </c>
      <c r="L1088" s="175"/>
      <c r="M1088" s="175"/>
      <c r="N1088" s="175"/>
      <c r="O1088" s="175"/>
      <c r="P1088" s="175"/>
      <c r="Q1088" s="175"/>
      <c r="R1088" s="175"/>
      <c r="S1088" s="175"/>
      <c r="T1088" s="308"/>
      <c r="U1088" s="308"/>
      <c r="V1088" s="308"/>
      <c r="W1088" s="308"/>
      <c r="X1088" s="308"/>
      <c r="Y1088" s="308"/>
      <c r="Z1088" s="308"/>
      <c r="AA1088" s="308"/>
      <c r="AB1088" s="308"/>
      <c r="AC1088" s="308"/>
      <c r="AD1088" s="308"/>
      <c r="AE1088" s="308"/>
      <c r="AF1088" s="308"/>
      <c r="AG1088" s="308"/>
      <c r="AH1088" s="308"/>
      <c r="AI1088" s="308"/>
      <c r="AJ1088" s="308"/>
      <c r="AK1088" s="308"/>
      <c r="AL1088" s="308"/>
      <c r="AM1088" s="308"/>
      <c r="AN1088" s="308"/>
      <c r="AO1088" s="308"/>
      <c r="AP1088" s="308"/>
      <c r="AQ1088" s="308"/>
      <c r="AR1088" s="308"/>
      <c r="AS1088" s="308"/>
      <c r="AT1088" s="308"/>
      <c r="AU1088" s="308"/>
      <c r="AV1088" s="308"/>
      <c r="AW1088" s="308"/>
      <c r="AX1088" s="308"/>
      <c r="AY1088" s="308"/>
      <c r="AZ1088" s="308"/>
      <c r="BA1088" s="308"/>
      <c r="BB1088" s="308"/>
      <c r="BC1088" s="308"/>
      <c r="BD1088" s="308"/>
      <c r="BE1088" s="308"/>
      <c r="BF1088" s="308"/>
      <c r="BG1088" s="308"/>
      <c r="BH1088" s="308"/>
      <c r="BI1088" s="308"/>
      <c r="BJ1088" s="308"/>
      <c r="BK1088" s="308"/>
      <c r="BL1088" s="308"/>
      <c r="BM1088" s="308"/>
      <c r="BN1088" s="308"/>
      <c r="BO1088" s="308"/>
      <c r="BP1088" s="308"/>
      <c r="BQ1088" s="308"/>
      <c r="BR1088" s="308"/>
      <c r="BS1088" s="308"/>
      <c r="BT1088" s="308"/>
      <c r="BU1088" s="308"/>
      <c r="BV1088" s="308"/>
      <c r="BW1088" s="308"/>
      <c r="BX1088" s="308"/>
      <c r="BY1088" s="308"/>
      <c r="BZ1088" s="308"/>
      <c r="CA1088" s="308"/>
      <c r="CB1088" s="308"/>
      <c r="CC1088" s="308"/>
      <c r="CD1088" s="308"/>
      <c r="CE1088" s="308"/>
      <c r="CF1088" s="308"/>
      <c r="CG1088" s="308"/>
      <c r="CH1088" s="308"/>
      <c r="CI1088" s="308"/>
      <c r="CJ1088" s="308"/>
      <c r="CK1088" s="308"/>
      <c r="CL1088" s="308"/>
      <c r="CM1088" s="308"/>
      <c r="CN1088" s="308"/>
      <c r="CO1088" s="308"/>
      <c r="CP1088" s="308"/>
      <c r="CQ1088" s="308"/>
      <c r="CR1088" s="308"/>
      <c r="CS1088" s="308"/>
      <c r="CT1088" s="308"/>
      <c r="CU1088" s="308"/>
      <c r="CV1088" s="308"/>
      <c r="CW1088" s="308"/>
      <c r="CX1088" s="308"/>
      <c r="CY1088" s="308"/>
      <c r="CZ1088" s="308"/>
      <c r="DA1088" s="308"/>
      <c r="DB1088" s="308"/>
      <c r="DC1088" s="308"/>
      <c r="DD1088" s="308"/>
      <c r="DE1088" s="308"/>
      <c r="DF1088" s="308"/>
      <c r="DG1088" s="308"/>
      <c r="DH1088" s="308"/>
      <c r="DI1088" s="308"/>
      <c r="DJ1088" s="308"/>
      <c r="DK1088" s="308"/>
      <c r="DL1088" s="308"/>
      <c r="DM1088" s="308"/>
      <c r="DN1088" s="308"/>
      <c r="DO1088" s="308"/>
      <c r="DP1088" s="308"/>
      <c r="DQ1088" s="308"/>
      <c r="DR1088" s="308"/>
      <c r="DS1088" s="308"/>
      <c r="DT1088" s="308"/>
      <c r="DU1088" s="308"/>
      <c r="DV1088" s="308"/>
      <c r="DW1088" s="308"/>
      <c r="DX1088" s="308"/>
      <c r="DY1088" s="308"/>
      <c r="DZ1088" s="308"/>
      <c r="EA1088" s="308"/>
      <c r="EB1088" s="308"/>
      <c r="EC1088" s="308"/>
      <c r="ED1088" s="308"/>
      <c r="EE1088" s="308"/>
      <c r="EF1088" s="308"/>
      <c r="EG1088" s="308"/>
      <c r="EH1088" s="308"/>
      <c r="EI1088" s="308"/>
      <c r="EJ1088" s="308"/>
      <c r="EK1088" s="308"/>
      <c r="EL1088" s="308"/>
      <c r="EM1088" s="308"/>
      <c r="EN1088" s="308"/>
      <c r="EO1088" s="308"/>
      <c r="EP1088" s="308"/>
      <c r="EQ1088" s="308"/>
      <c r="ER1088" s="308"/>
      <c r="ES1088" s="308"/>
      <c r="ET1088" s="308"/>
      <c r="EU1088" s="308"/>
      <c r="EV1088" s="308"/>
      <c r="EW1088" s="308"/>
      <c r="EX1088" s="308"/>
      <c r="EY1088" s="308"/>
      <c r="EZ1088" s="308"/>
      <c r="FA1088" s="308"/>
      <c r="FB1088" s="308"/>
      <c r="FC1088" s="308"/>
      <c r="FD1088" s="308"/>
      <c r="FE1088" s="308"/>
      <c r="FF1088" s="308"/>
      <c r="FG1088" s="308"/>
      <c r="FH1088" s="308"/>
      <c r="FI1088" s="308"/>
      <c r="FJ1088" s="308"/>
      <c r="FK1088" s="308"/>
      <c r="FL1088" s="308"/>
      <c r="FM1088" s="308"/>
      <c r="FN1088" s="308"/>
      <c r="FO1088" s="308"/>
      <c r="FP1088" s="308"/>
      <c r="FQ1088" s="308"/>
      <c r="FR1088" s="308"/>
      <c r="FS1088" s="308"/>
      <c r="FT1088" s="308"/>
      <c r="FU1088" s="308"/>
      <c r="FV1088" s="308"/>
      <c r="FW1088" s="308"/>
      <c r="FX1088" s="308"/>
      <c r="FY1088" s="308"/>
      <c r="FZ1088" s="308"/>
      <c r="GA1088" s="308"/>
      <c r="GB1088" s="308"/>
      <c r="GC1088" s="308"/>
      <c r="GD1088" s="308"/>
      <c r="GE1088" s="308"/>
      <c r="GF1088" s="308"/>
      <c r="GG1088" s="308"/>
      <c r="GH1088" s="308"/>
      <c r="GI1088" s="308"/>
      <c r="GJ1088" s="308"/>
      <c r="GK1088" s="308"/>
      <c r="GL1088" s="308"/>
      <c r="GM1088" s="308"/>
      <c r="GN1088" s="308"/>
      <c r="GO1088" s="308"/>
      <c r="GP1088" s="308"/>
      <c r="GQ1088" s="308"/>
      <c r="GR1088" s="308"/>
      <c r="GS1088" s="308"/>
      <c r="GT1088" s="308"/>
      <c r="GU1088" s="308"/>
      <c r="GV1088" s="308"/>
      <c r="GW1088" s="308"/>
    </row>
    <row r="1089" spans="2:19" s="35" customFormat="1" ht="62.25" customHeight="1">
      <c r="B1089" s="87" t="s">
        <v>130</v>
      </c>
      <c r="C1089" s="32">
        <v>100</v>
      </c>
      <c r="D1089" s="32"/>
      <c r="E1089" s="32"/>
      <c r="F1089" s="32">
        <v>0.26</v>
      </c>
      <c r="G1089" s="33">
        <v>0.17</v>
      </c>
      <c r="H1089" s="32">
        <v>13.81</v>
      </c>
      <c r="I1089" s="32">
        <v>52</v>
      </c>
      <c r="J1089" s="32"/>
      <c r="K1089" s="32"/>
      <c r="L1089" s="47">
        <v>16</v>
      </c>
      <c r="M1089" s="32">
        <v>0.02</v>
      </c>
      <c r="N1089" s="69">
        <v>0</v>
      </c>
      <c r="O1089" s="32">
        <v>0.17</v>
      </c>
      <c r="P1089" s="47">
        <v>2.97</v>
      </c>
      <c r="Q1089" s="69">
        <v>9.6</v>
      </c>
      <c r="R1089" s="33">
        <v>2.08</v>
      </c>
      <c r="S1089" s="32">
        <v>0.16</v>
      </c>
    </row>
    <row r="1090" spans="2:19" ht="47.25">
      <c r="B1090" s="107" t="s">
        <v>295</v>
      </c>
      <c r="C1090" s="32">
        <v>200</v>
      </c>
      <c r="D1090" s="32"/>
      <c r="E1090" s="32"/>
      <c r="F1090" s="32">
        <v>0.7</v>
      </c>
      <c r="G1090" s="32">
        <v>0.3</v>
      </c>
      <c r="H1090" s="33">
        <v>20.8</v>
      </c>
      <c r="I1090" s="32">
        <v>69</v>
      </c>
      <c r="J1090" s="32"/>
      <c r="K1090" s="33">
        <f>SUM(K1091:K1095)</f>
        <v>7.90533</v>
      </c>
      <c r="L1090" s="32">
        <v>100</v>
      </c>
      <c r="M1090" s="32">
        <v>0.02</v>
      </c>
      <c r="N1090" s="69">
        <v>0</v>
      </c>
      <c r="O1090" s="32">
        <v>0.8</v>
      </c>
      <c r="P1090" s="47">
        <v>21.3</v>
      </c>
      <c r="Q1090" s="47">
        <v>3.4</v>
      </c>
      <c r="R1090" s="32">
        <v>3.4</v>
      </c>
      <c r="S1090" s="32">
        <v>0.6</v>
      </c>
    </row>
    <row r="1091" spans="2:19" ht="29.25" customHeight="1">
      <c r="B1091" s="360" t="s">
        <v>171</v>
      </c>
      <c r="C1091" s="329"/>
      <c r="D1091" s="332">
        <v>13</v>
      </c>
      <c r="E1091" s="332">
        <v>13</v>
      </c>
      <c r="F1091" s="334"/>
      <c r="G1091" s="334"/>
      <c r="H1091" s="334"/>
      <c r="I1091" s="334"/>
      <c r="J1091" s="332">
        <v>280</v>
      </c>
      <c r="K1091" s="332">
        <f>J1091*D1091/1000</f>
        <v>3.64</v>
      </c>
      <c r="L1091" s="334"/>
      <c r="M1091" s="334"/>
      <c r="N1091" s="361"/>
      <c r="O1091" s="334"/>
      <c r="P1091" s="349"/>
      <c r="Q1091" s="349"/>
      <c r="R1091" s="334"/>
      <c r="S1091" s="334"/>
    </row>
    <row r="1092" spans="2:19" ht="29.25" customHeight="1">
      <c r="B1092" s="350" t="s">
        <v>122</v>
      </c>
      <c r="C1092" s="329"/>
      <c r="D1092" s="332">
        <v>28.5</v>
      </c>
      <c r="E1092" s="332">
        <v>25</v>
      </c>
      <c r="F1092" s="334"/>
      <c r="G1092" s="334"/>
      <c r="H1092" s="334"/>
      <c r="I1092" s="334"/>
      <c r="J1092" s="332">
        <v>110.5</v>
      </c>
      <c r="K1092" s="332">
        <f>J1092*D1092/1000</f>
        <v>3.14925</v>
      </c>
      <c r="L1092" s="334"/>
      <c r="M1092" s="334"/>
      <c r="N1092" s="361"/>
      <c r="O1092" s="334"/>
      <c r="P1092" s="349"/>
      <c r="Q1092" s="349"/>
      <c r="R1092" s="334"/>
      <c r="S1092" s="334"/>
    </row>
    <row r="1093" spans="2:19" ht="29.25" customHeight="1">
      <c r="B1093" s="348" t="s">
        <v>121</v>
      </c>
      <c r="C1093" s="329"/>
      <c r="D1093" s="332">
        <v>0.06</v>
      </c>
      <c r="E1093" s="332">
        <v>0.06</v>
      </c>
      <c r="F1093" s="334"/>
      <c r="G1093" s="334"/>
      <c r="H1093" s="334"/>
      <c r="I1093" s="334"/>
      <c r="J1093" s="334">
        <v>3568</v>
      </c>
      <c r="K1093" s="332">
        <f>J1093*D1093/1000</f>
        <v>0.21408</v>
      </c>
      <c r="L1093" s="334"/>
      <c r="M1093" s="334"/>
      <c r="N1093" s="361"/>
      <c r="O1093" s="334"/>
      <c r="P1093" s="349"/>
      <c r="Q1093" s="349"/>
      <c r="R1093" s="334"/>
      <c r="S1093" s="334"/>
    </row>
    <row r="1094" spans="2:19" ht="29.25" customHeight="1">
      <c r="B1094" s="350" t="s">
        <v>63</v>
      </c>
      <c r="C1094" s="329"/>
      <c r="D1094" s="332">
        <v>183</v>
      </c>
      <c r="E1094" s="332">
        <v>183</v>
      </c>
      <c r="F1094" s="334"/>
      <c r="G1094" s="334"/>
      <c r="H1094" s="334"/>
      <c r="I1094" s="334"/>
      <c r="J1094" s="332"/>
      <c r="K1094" s="332">
        <f>J1094*D1094/1000</f>
        <v>0</v>
      </c>
      <c r="L1094" s="334"/>
      <c r="M1094" s="334"/>
      <c r="N1094" s="361"/>
      <c r="O1094" s="334"/>
      <c r="P1094" s="349"/>
      <c r="Q1094" s="349"/>
      <c r="R1094" s="334"/>
      <c r="S1094" s="334"/>
    </row>
    <row r="1095" spans="2:19" ht="29.25" customHeight="1">
      <c r="B1095" s="350" t="s">
        <v>71</v>
      </c>
      <c r="C1095" s="329"/>
      <c r="D1095" s="332">
        <v>10</v>
      </c>
      <c r="E1095" s="362">
        <v>10</v>
      </c>
      <c r="F1095" s="363"/>
      <c r="G1095" s="334"/>
      <c r="H1095" s="363"/>
      <c r="I1095" s="364"/>
      <c r="J1095" s="365">
        <v>90.2</v>
      </c>
      <c r="K1095" s="332">
        <f>J1095*D1095/1000</f>
        <v>0.902</v>
      </c>
      <c r="L1095" s="2"/>
      <c r="M1095" s="364"/>
      <c r="N1095" s="366"/>
      <c r="O1095" s="364"/>
      <c r="P1095" s="367"/>
      <c r="Q1095" s="368"/>
      <c r="R1095" s="369"/>
      <c r="S1095" s="364"/>
    </row>
    <row r="1096" spans="2:19" s="35" customFormat="1" ht="45.75" customHeight="1">
      <c r="B1096" s="87" t="s">
        <v>250</v>
      </c>
      <c r="C1096" s="53">
        <v>40</v>
      </c>
      <c r="D1096" s="53"/>
      <c r="E1096" s="53"/>
      <c r="F1096" s="54">
        <v>3.16</v>
      </c>
      <c r="G1096" s="54">
        <v>0.4</v>
      </c>
      <c r="H1096" s="54">
        <v>19.4</v>
      </c>
      <c r="I1096" s="55">
        <v>95</v>
      </c>
      <c r="J1096" s="55">
        <v>58</v>
      </c>
      <c r="K1096" s="32">
        <f>J1096*C1096/1000</f>
        <v>2.32</v>
      </c>
      <c r="L1096" s="42">
        <v>0</v>
      </c>
      <c r="M1096" s="32">
        <v>0.05</v>
      </c>
      <c r="N1096" s="78">
        <v>0</v>
      </c>
      <c r="O1096" s="32">
        <v>0.5</v>
      </c>
      <c r="P1096" s="74">
        <v>9.2</v>
      </c>
      <c r="Q1096" s="47">
        <v>35.7</v>
      </c>
      <c r="R1096" s="55">
        <v>13.2</v>
      </c>
      <c r="S1096" s="32">
        <v>0.8</v>
      </c>
    </row>
    <row r="1097" spans="2:19" s="44" customFormat="1" ht="21.75" customHeight="1">
      <c r="B1097" s="88" t="s">
        <v>59</v>
      </c>
      <c r="C1097" s="32">
        <v>20</v>
      </c>
      <c r="D1097" s="43"/>
      <c r="E1097" s="43"/>
      <c r="F1097" s="32">
        <v>1.4</v>
      </c>
      <c r="G1097" s="32">
        <v>0.24</v>
      </c>
      <c r="H1097" s="32">
        <v>7.8</v>
      </c>
      <c r="I1097" s="69">
        <v>40</v>
      </c>
      <c r="J1097" s="32">
        <v>57</v>
      </c>
      <c r="K1097" s="32">
        <f>J1097*C1097/1000</f>
        <v>1.14</v>
      </c>
      <c r="L1097" s="42">
        <v>0</v>
      </c>
      <c r="M1097" s="32">
        <v>0.04</v>
      </c>
      <c r="N1097" s="78">
        <v>0</v>
      </c>
      <c r="O1097" s="32">
        <v>0.28</v>
      </c>
      <c r="P1097" s="74">
        <v>5.8</v>
      </c>
      <c r="Q1097" s="47">
        <v>30</v>
      </c>
      <c r="R1097" s="33">
        <v>9.4</v>
      </c>
      <c r="S1097" s="32">
        <v>0.78</v>
      </c>
    </row>
    <row r="1098" spans="1:20" s="5" customFormat="1" ht="41.25" customHeight="1">
      <c r="A1098" s="501" t="s">
        <v>386</v>
      </c>
      <c r="B1098" s="295"/>
      <c r="C1098" s="503">
        <v>1010</v>
      </c>
      <c r="D1098" s="503"/>
      <c r="E1098" s="504"/>
      <c r="F1098" s="551">
        <f>SUM(F1056+F1062+F1075+F1089+F1090+F1096+F1097)</f>
        <v>39.220000000000006</v>
      </c>
      <c r="G1098" s="551">
        <f aca="true" t="shared" si="44" ref="G1098:S1098">SUM(G1056+G1062+G1075+G1089+G1090+G1096+G1097)</f>
        <v>38.11</v>
      </c>
      <c r="H1098" s="551">
        <f t="shared" si="44"/>
        <v>116.11</v>
      </c>
      <c r="I1098" s="551">
        <f t="shared" si="44"/>
        <v>1031</v>
      </c>
      <c r="J1098" s="551">
        <f t="shared" si="44"/>
        <v>115</v>
      </c>
      <c r="K1098" s="551">
        <f t="shared" si="44"/>
        <v>75.52817000000002</v>
      </c>
      <c r="L1098" s="551">
        <f t="shared" si="44"/>
        <v>145.4</v>
      </c>
      <c r="M1098" s="551">
        <f t="shared" si="44"/>
        <v>1.806</v>
      </c>
      <c r="N1098" s="551">
        <f t="shared" si="44"/>
        <v>0.4</v>
      </c>
      <c r="O1098" s="551">
        <f t="shared" si="44"/>
        <v>7.680000000000001</v>
      </c>
      <c r="P1098" s="551">
        <f t="shared" si="44"/>
        <v>135.97</v>
      </c>
      <c r="Q1098" s="551">
        <f t="shared" si="44"/>
        <v>475.4</v>
      </c>
      <c r="R1098" s="551">
        <f t="shared" si="44"/>
        <v>126.98000000000002</v>
      </c>
      <c r="S1098" s="551">
        <f t="shared" si="44"/>
        <v>9.74</v>
      </c>
      <c r="T1098" s="506"/>
    </row>
    <row r="1099" spans="1:20" s="8" customFormat="1" ht="33.75" customHeight="1">
      <c r="A1099" s="507" t="s">
        <v>240</v>
      </c>
      <c r="B1099" s="552"/>
      <c r="C1099" s="509" t="s">
        <v>517</v>
      </c>
      <c r="D1099" s="510"/>
      <c r="E1099" s="510"/>
      <c r="F1099" s="553">
        <f aca="true" t="shared" si="45" ref="F1099:S1099">SUM(F1098+F1054)</f>
        <v>64.26</v>
      </c>
      <c r="G1099" s="553">
        <f t="shared" si="45"/>
        <v>62.739999999999995</v>
      </c>
      <c r="H1099" s="553">
        <f t="shared" si="45"/>
        <v>211.08999999999997</v>
      </c>
      <c r="I1099" s="553">
        <f t="shared" si="45"/>
        <v>1704</v>
      </c>
      <c r="J1099" s="553">
        <f t="shared" si="45"/>
        <v>230</v>
      </c>
      <c r="K1099" s="553">
        <f t="shared" si="45"/>
        <v>77.82817000000001</v>
      </c>
      <c r="L1099" s="553">
        <f t="shared" si="45"/>
        <v>147.3</v>
      </c>
      <c r="M1099" s="553">
        <f t="shared" si="45"/>
        <v>4.401</v>
      </c>
      <c r="N1099" s="553">
        <f t="shared" si="45"/>
        <v>102.80000000000001</v>
      </c>
      <c r="O1099" s="553">
        <f t="shared" si="45"/>
        <v>33.99</v>
      </c>
      <c r="P1099" s="553">
        <f t="shared" si="45"/>
        <v>497.19000000000005</v>
      </c>
      <c r="Q1099" s="553">
        <f t="shared" si="45"/>
        <v>940.49</v>
      </c>
      <c r="R1099" s="553">
        <f t="shared" si="45"/>
        <v>206.67000000000002</v>
      </c>
      <c r="S1099" s="553">
        <f t="shared" si="45"/>
        <v>12.41</v>
      </c>
      <c r="T1099" s="298"/>
    </row>
    <row r="1100" spans="1:20" ht="20.25" customHeight="1">
      <c r="A1100" s="281"/>
      <c r="B1100" s="277"/>
      <c r="C1100" s="278"/>
      <c r="D1100" s="279"/>
      <c r="E1100" s="279"/>
      <c r="F1100" s="279"/>
      <c r="G1100" s="279"/>
      <c r="H1100" s="279"/>
      <c r="I1100" s="280"/>
      <c r="J1100" s="281"/>
      <c r="K1100" s="281"/>
      <c r="L1100" s="282" t="s">
        <v>81</v>
      </c>
      <c r="M1100" s="283"/>
      <c r="N1100" s="283"/>
      <c r="O1100" s="283"/>
      <c r="P1100" s="283"/>
      <c r="Q1100" s="283"/>
      <c r="R1100" s="283"/>
      <c r="S1100" s="284"/>
      <c r="T1100" s="253"/>
    </row>
    <row r="1101" spans="1:20" ht="19.5" customHeight="1">
      <c r="A1101" s="622" t="s">
        <v>235</v>
      </c>
      <c r="B1101" s="624" t="s">
        <v>72</v>
      </c>
      <c r="C1101" s="285"/>
      <c r="D1101" s="286"/>
      <c r="E1101" s="287"/>
      <c r="F1101" s="626" t="s">
        <v>236</v>
      </c>
      <c r="G1101" s="627"/>
      <c r="H1101" s="628"/>
      <c r="I1101" s="629" t="s">
        <v>78</v>
      </c>
      <c r="J1101" s="288"/>
      <c r="K1101" s="288"/>
      <c r="L1101" s="619" t="s">
        <v>82</v>
      </c>
      <c r="M1101" s="620"/>
      <c r="N1101" s="620"/>
      <c r="O1101" s="620"/>
      <c r="P1101" s="620" t="s">
        <v>83</v>
      </c>
      <c r="Q1101" s="620"/>
      <c r="R1101" s="620"/>
      <c r="S1101" s="621"/>
      <c r="T1101" s="253"/>
    </row>
    <row r="1102" spans="1:20" ht="42" customHeight="1">
      <c r="A1102" s="623"/>
      <c r="B1102" s="625"/>
      <c r="C1102" s="289" t="s">
        <v>237</v>
      </c>
      <c r="D1102" s="290" t="s">
        <v>73</v>
      </c>
      <c r="E1102" s="290" t="s">
        <v>74</v>
      </c>
      <c r="F1102" s="291" t="s">
        <v>75</v>
      </c>
      <c r="G1102" s="291" t="s">
        <v>76</v>
      </c>
      <c r="H1102" s="292" t="s">
        <v>77</v>
      </c>
      <c r="I1102" s="630"/>
      <c r="J1102" s="293" t="s">
        <v>79</v>
      </c>
      <c r="K1102" s="294" t="s">
        <v>80</v>
      </c>
      <c r="L1102" s="295" t="s">
        <v>84</v>
      </c>
      <c r="M1102" s="295" t="s">
        <v>85</v>
      </c>
      <c r="N1102" s="295" t="s">
        <v>86</v>
      </c>
      <c r="O1102" s="295" t="s">
        <v>87</v>
      </c>
      <c r="P1102" s="295" t="s">
        <v>88</v>
      </c>
      <c r="Q1102" s="295" t="s">
        <v>89</v>
      </c>
      <c r="R1102" s="295" t="s">
        <v>90</v>
      </c>
      <c r="S1102" s="296" t="s">
        <v>91</v>
      </c>
      <c r="T1102" s="254"/>
    </row>
    <row r="1103" spans="1:20" ht="27.75" customHeight="1">
      <c r="A1103" s="263" t="s">
        <v>296</v>
      </c>
      <c r="B1103" s="264"/>
      <c r="C1103" s="265"/>
      <c r="D1103" s="266"/>
      <c r="E1103" s="263"/>
      <c r="F1103" s="267"/>
      <c r="G1103" s="268"/>
      <c r="H1103" s="268"/>
      <c r="I1103" s="268"/>
      <c r="J1103" s="325"/>
      <c r="K1103" s="326"/>
      <c r="L1103" s="273"/>
      <c r="M1103" s="273"/>
      <c r="N1103" s="273"/>
      <c r="O1103" s="273"/>
      <c r="P1103" s="273"/>
      <c r="Q1103" s="273"/>
      <c r="R1103" s="273"/>
      <c r="S1103" s="274"/>
      <c r="T1103" s="254"/>
    </row>
    <row r="1104" spans="1:20" s="8" customFormat="1" ht="19.5" customHeight="1">
      <c r="A1104" s="276" t="s">
        <v>360</v>
      </c>
      <c r="B1104" s="457"/>
      <c r="C1104" s="276"/>
      <c r="D1104" s="458"/>
      <c r="E1104" s="459"/>
      <c r="F1104" s="460"/>
      <c r="G1104" s="460"/>
      <c r="H1104" s="460"/>
      <c r="I1104" s="460"/>
      <c r="J1104" s="461"/>
      <c r="K1104" s="461" t="e">
        <f>SUM(K1112+K1111+K1110+K1106+#REF!+#REF!)</f>
        <v>#REF!</v>
      </c>
      <c r="L1104" s="461"/>
      <c r="M1104" s="461"/>
      <c r="N1104" s="461"/>
      <c r="O1104" s="461"/>
      <c r="P1104" s="461"/>
      <c r="Q1104" s="461"/>
      <c r="R1104" s="461"/>
      <c r="S1104" s="461"/>
      <c r="T1104" s="298"/>
    </row>
    <row r="1105" spans="2:19" s="35" customFormat="1" ht="28.5" customHeight="1">
      <c r="B1105" s="536" t="s">
        <v>395</v>
      </c>
      <c r="C1105" s="537" t="s">
        <v>396</v>
      </c>
      <c r="D1105" s="34"/>
      <c r="E1105" s="463"/>
      <c r="F1105" s="42">
        <v>6.27</v>
      </c>
      <c r="G1105" s="464">
        <v>7.86</v>
      </c>
      <c r="H1105" s="464">
        <v>11.83</v>
      </c>
      <c r="I1105" s="466">
        <v>155</v>
      </c>
      <c r="J1105" s="466"/>
      <c r="K1105" s="466"/>
      <c r="L1105" s="466">
        <v>0.11</v>
      </c>
      <c r="M1105" s="466">
        <v>0.04</v>
      </c>
      <c r="N1105" s="466">
        <v>51.5</v>
      </c>
      <c r="O1105" s="466">
        <v>0.45</v>
      </c>
      <c r="P1105" s="466">
        <v>157.2</v>
      </c>
      <c r="Q1105" s="465">
        <v>111</v>
      </c>
      <c r="R1105" s="466">
        <v>12.45</v>
      </c>
      <c r="S1105" s="466">
        <v>0.45</v>
      </c>
    </row>
    <row r="1106" spans="2:19" s="10" customFormat="1" ht="42" customHeight="1">
      <c r="B1106" s="467" t="s">
        <v>397</v>
      </c>
      <c r="C1106" s="468"/>
      <c r="D1106" s="353">
        <v>30</v>
      </c>
      <c r="E1106" s="469">
        <v>30</v>
      </c>
      <c r="F1106" s="393"/>
      <c r="G1106" s="470"/>
      <c r="H1106" s="470"/>
      <c r="I1106" s="470"/>
      <c r="J1106" s="470"/>
      <c r="K1106" s="470"/>
      <c r="L1106" s="470"/>
      <c r="M1106" s="470"/>
      <c r="N1106" s="470"/>
      <c r="O1106" s="470"/>
      <c r="P1106" s="470"/>
      <c r="Q1106" s="471"/>
      <c r="R1106" s="470"/>
      <c r="S1106" s="470"/>
    </row>
    <row r="1107" spans="2:19" s="10" customFormat="1" ht="25.5" customHeight="1">
      <c r="B1107" s="467" t="s">
        <v>67</v>
      </c>
      <c r="C1107" s="468"/>
      <c r="D1107" s="353">
        <v>10</v>
      </c>
      <c r="E1107" s="469">
        <v>10</v>
      </c>
      <c r="F1107" s="393"/>
      <c r="G1107" s="470"/>
      <c r="H1107" s="470"/>
      <c r="I1107" s="470"/>
      <c r="J1107" s="470"/>
      <c r="K1107" s="470"/>
      <c r="L1107" s="470"/>
      <c r="M1107" s="470"/>
      <c r="N1107" s="470"/>
      <c r="O1107" s="470"/>
      <c r="P1107" s="470"/>
      <c r="Q1107" s="471"/>
      <c r="R1107" s="470"/>
      <c r="S1107" s="470"/>
    </row>
    <row r="1108" spans="2:19" s="10" customFormat="1" ht="25.5" customHeight="1">
      <c r="B1108" s="467" t="s">
        <v>398</v>
      </c>
      <c r="C1108" s="468"/>
      <c r="D1108" s="353">
        <v>16</v>
      </c>
      <c r="E1108" s="469">
        <v>15</v>
      </c>
      <c r="F1108" s="393"/>
      <c r="G1108" s="393"/>
      <c r="H1108" s="470"/>
      <c r="I1108" s="470"/>
      <c r="J1108" s="470"/>
      <c r="K1108" s="470"/>
      <c r="L1108" s="470"/>
      <c r="M1108" s="470"/>
      <c r="N1108" s="470"/>
      <c r="O1108" s="470"/>
      <c r="P1108" s="470"/>
      <c r="Q1108" s="471"/>
      <c r="R1108" s="470"/>
      <c r="S1108" s="470"/>
    </row>
    <row r="1109" spans="2:19" s="10" customFormat="1" ht="25.5" customHeight="1">
      <c r="B1109" s="467" t="s">
        <v>399</v>
      </c>
      <c r="C1109" s="468"/>
      <c r="D1109" s="353">
        <v>16.5</v>
      </c>
      <c r="E1109" s="469">
        <v>15</v>
      </c>
      <c r="F1109" s="393"/>
      <c r="G1109" s="470"/>
      <c r="H1109" s="470"/>
      <c r="I1109" s="470"/>
      <c r="J1109" s="470"/>
      <c r="K1109" s="470"/>
      <c r="L1109" s="470"/>
      <c r="M1109" s="470"/>
      <c r="N1109" s="470"/>
      <c r="O1109" s="470"/>
      <c r="P1109" s="470"/>
      <c r="Q1109" s="471"/>
      <c r="R1109" s="470"/>
      <c r="S1109" s="470"/>
    </row>
    <row r="1110" spans="2:19" s="8" customFormat="1" ht="28.5" customHeight="1">
      <c r="B1110" s="538" t="s">
        <v>400</v>
      </c>
      <c r="C1110" s="481">
        <v>250</v>
      </c>
      <c r="D1110" s="327"/>
      <c r="E1110" s="482"/>
      <c r="F1110" s="539">
        <v>3.7</v>
      </c>
      <c r="G1110" s="539">
        <v>7.4</v>
      </c>
      <c r="H1110" s="539">
        <v>27.4</v>
      </c>
      <c r="I1110" s="540">
        <v>241</v>
      </c>
      <c r="J1110" s="540"/>
      <c r="K1110" s="541"/>
      <c r="L1110" s="540">
        <v>0.8</v>
      </c>
      <c r="M1110" s="540">
        <v>0.02</v>
      </c>
      <c r="N1110" s="540">
        <v>33</v>
      </c>
      <c r="O1110" s="540">
        <v>0.03</v>
      </c>
      <c r="P1110" s="540">
        <v>160</v>
      </c>
      <c r="Q1110" s="542">
        <v>114</v>
      </c>
      <c r="R1110" s="540">
        <v>17.6</v>
      </c>
      <c r="S1110" s="540">
        <v>0.15</v>
      </c>
    </row>
    <row r="1111" spans="2:19" s="10" customFormat="1" ht="25.5" customHeight="1">
      <c r="B1111" s="473" t="s">
        <v>98</v>
      </c>
      <c r="C1111" s="468"/>
      <c r="D1111" s="353">
        <v>125</v>
      </c>
      <c r="E1111" s="469">
        <v>125</v>
      </c>
      <c r="F1111" s="393"/>
      <c r="G1111" s="470"/>
      <c r="H1111" s="470"/>
      <c r="I1111" s="470"/>
      <c r="J1111" s="470"/>
      <c r="K1111" s="470"/>
      <c r="L1111" s="470"/>
      <c r="M1111" s="470"/>
      <c r="N1111" s="470"/>
      <c r="O1111" s="470"/>
      <c r="P1111" s="472"/>
      <c r="Q1111" s="471"/>
      <c r="R1111" s="470"/>
      <c r="S1111" s="470"/>
    </row>
    <row r="1112" spans="2:19" s="10" customFormat="1" ht="23.25" customHeight="1">
      <c r="B1112" s="467" t="s">
        <v>401</v>
      </c>
      <c r="C1112" s="468"/>
      <c r="D1112" s="353">
        <v>56</v>
      </c>
      <c r="E1112" s="469">
        <v>56</v>
      </c>
      <c r="F1112" s="393"/>
      <c r="G1112" s="470"/>
      <c r="H1112" s="470"/>
      <c r="I1112" s="470"/>
      <c r="J1112" s="470"/>
      <c r="K1112" s="470"/>
      <c r="L1112" s="470"/>
      <c r="M1112" s="470"/>
      <c r="N1112" s="470"/>
      <c r="O1112" s="470"/>
      <c r="P1112" s="472"/>
      <c r="Q1112" s="471"/>
      <c r="R1112" s="470"/>
      <c r="S1112" s="470"/>
    </row>
    <row r="1113" spans="2:19" s="10" customFormat="1" ht="22.5" customHeight="1">
      <c r="B1113" s="473" t="s">
        <v>402</v>
      </c>
      <c r="C1113" s="468"/>
      <c r="D1113" s="353">
        <v>15</v>
      </c>
      <c r="E1113" s="469">
        <v>15</v>
      </c>
      <c r="F1113" s="393"/>
      <c r="G1113" s="470"/>
      <c r="H1113" s="470"/>
      <c r="I1113" s="470"/>
      <c r="J1113" s="470"/>
      <c r="K1113" s="470"/>
      <c r="L1113" s="470"/>
      <c r="M1113" s="470"/>
      <c r="N1113" s="470"/>
      <c r="O1113" s="470"/>
      <c r="P1113" s="472"/>
      <c r="Q1113" s="471"/>
      <c r="R1113" s="470"/>
      <c r="S1113" s="470"/>
    </row>
    <row r="1114" spans="2:19" s="10" customFormat="1" ht="32.25" customHeight="1">
      <c r="B1114" s="467" t="s">
        <v>101</v>
      </c>
      <c r="C1114" s="468"/>
      <c r="D1114" s="353">
        <v>69</v>
      </c>
      <c r="E1114" s="469">
        <v>69</v>
      </c>
      <c r="F1114" s="393"/>
      <c r="G1114" s="470"/>
      <c r="H1114" s="470"/>
      <c r="I1114" s="470"/>
      <c r="J1114" s="470"/>
      <c r="K1114" s="470"/>
      <c r="L1114" s="470"/>
      <c r="M1114" s="470"/>
      <c r="N1114" s="470"/>
      <c r="O1114" s="470"/>
      <c r="P1114" s="472"/>
      <c r="Q1114" s="471"/>
      <c r="R1114" s="470"/>
      <c r="S1114" s="470"/>
    </row>
    <row r="1115" spans="2:19" s="10" customFormat="1" ht="32.25" customHeight="1">
      <c r="B1115" s="467" t="s">
        <v>107</v>
      </c>
      <c r="C1115" s="468"/>
      <c r="D1115" s="353">
        <v>110</v>
      </c>
      <c r="E1115" s="469">
        <v>110</v>
      </c>
      <c r="F1115" s="393"/>
      <c r="G1115" s="470"/>
      <c r="H1115" s="470"/>
      <c r="I1115" s="470"/>
      <c r="J1115" s="470"/>
      <c r="K1115" s="470"/>
      <c r="L1115" s="470"/>
      <c r="M1115" s="470"/>
      <c r="N1115" s="470"/>
      <c r="O1115" s="470"/>
      <c r="P1115" s="472"/>
      <c r="Q1115" s="471"/>
      <c r="R1115" s="470"/>
      <c r="S1115" s="470"/>
    </row>
    <row r="1116" spans="2:19" s="10" customFormat="1" ht="32.25" customHeight="1">
      <c r="B1116" s="467" t="s">
        <v>63</v>
      </c>
      <c r="C1116" s="468"/>
      <c r="D1116" s="353">
        <v>125</v>
      </c>
      <c r="E1116" s="469">
        <v>125</v>
      </c>
      <c r="F1116" s="393"/>
      <c r="G1116" s="470"/>
      <c r="H1116" s="470"/>
      <c r="I1116" s="470"/>
      <c r="J1116" s="470"/>
      <c r="K1116" s="470"/>
      <c r="L1116" s="470"/>
      <c r="M1116" s="470"/>
      <c r="N1116" s="470"/>
      <c r="O1116" s="470"/>
      <c r="P1116" s="472"/>
      <c r="Q1116" s="471"/>
      <c r="R1116" s="470"/>
      <c r="S1116" s="470"/>
    </row>
    <row r="1117" spans="2:19" s="10" customFormat="1" ht="24" customHeight="1">
      <c r="B1117" s="473" t="s">
        <v>112</v>
      </c>
      <c r="C1117" s="468"/>
      <c r="D1117" s="353">
        <v>15</v>
      </c>
      <c r="E1117" s="469">
        <v>15</v>
      </c>
      <c r="F1117" s="393"/>
      <c r="G1117" s="470"/>
      <c r="H1117" s="470"/>
      <c r="I1117" s="470"/>
      <c r="J1117" s="470"/>
      <c r="K1117" s="470"/>
      <c r="L1117" s="470"/>
      <c r="M1117" s="470"/>
      <c r="N1117" s="470"/>
      <c r="O1117" s="470"/>
      <c r="P1117" s="472"/>
      <c r="Q1117" s="471"/>
      <c r="R1117" s="470"/>
      <c r="S1117" s="470"/>
    </row>
    <row r="1118" spans="2:19" s="10" customFormat="1" ht="32.25" customHeight="1">
      <c r="B1118" s="473" t="s">
        <v>403</v>
      </c>
      <c r="C1118" s="468"/>
      <c r="D1118" s="353">
        <v>15</v>
      </c>
      <c r="E1118" s="469">
        <v>15</v>
      </c>
      <c r="F1118" s="393"/>
      <c r="G1118" s="470"/>
      <c r="H1118" s="470"/>
      <c r="I1118" s="470"/>
      <c r="J1118" s="470"/>
      <c r="K1118" s="470"/>
      <c r="L1118" s="470"/>
      <c r="M1118" s="470"/>
      <c r="N1118" s="470"/>
      <c r="O1118" s="470"/>
      <c r="P1118" s="472"/>
      <c r="Q1118" s="471"/>
      <c r="R1118" s="470"/>
      <c r="S1118" s="470"/>
    </row>
    <row r="1119" spans="2:19" s="10" customFormat="1" ht="32.25" customHeight="1">
      <c r="B1119" s="473" t="s">
        <v>404</v>
      </c>
      <c r="C1119" s="468"/>
      <c r="D1119" s="353">
        <v>20</v>
      </c>
      <c r="E1119" s="469">
        <v>20</v>
      </c>
      <c r="F1119" s="393"/>
      <c r="G1119" s="470"/>
      <c r="H1119" s="470"/>
      <c r="I1119" s="470"/>
      <c r="J1119" s="470"/>
      <c r="K1119" s="470"/>
      <c r="L1119" s="470"/>
      <c r="M1119" s="470"/>
      <c r="N1119" s="470"/>
      <c r="O1119" s="470"/>
      <c r="P1119" s="472"/>
      <c r="Q1119" s="471"/>
      <c r="R1119" s="470"/>
      <c r="S1119" s="470"/>
    </row>
    <row r="1120" spans="2:19" s="10" customFormat="1" ht="21" customHeight="1">
      <c r="B1120" s="473" t="s">
        <v>67</v>
      </c>
      <c r="C1120" s="468"/>
      <c r="D1120" s="353">
        <v>2</v>
      </c>
      <c r="E1120" s="469">
        <v>2</v>
      </c>
      <c r="F1120" s="393"/>
      <c r="G1120" s="470"/>
      <c r="H1120" s="470"/>
      <c r="I1120" s="470"/>
      <c r="J1120" s="470"/>
      <c r="K1120" s="470"/>
      <c r="L1120" s="470"/>
      <c r="M1120" s="470"/>
      <c r="N1120" s="470"/>
      <c r="O1120" s="470"/>
      <c r="P1120" s="472"/>
      <c r="Q1120" s="471"/>
      <c r="R1120" s="470"/>
      <c r="S1120" s="470"/>
    </row>
    <row r="1121" spans="2:19" s="10" customFormat="1" ht="32.25" customHeight="1">
      <c r="B1121" s="473" t="s">
        <v>71</v>
      </c>
      <c r="C1121" s="468"/>
      <c r="D1121" s="353">
        <v>2.5</v>
      </c>
      <c r="E1121" s="469">
        <v>2.5</v>
      </c>
      <c r="F1121" s="393"/>
      <c r="G1121" s="470"/>
      <c r="H1121" s="470"/>
      <c r="I1121" s="470"/>
      <c r="J1121" s="470"/>
      <c r="K1121" s="470"/>
      <c r="L1121" s="470"/>
      <c r="M1121" s="470"/>
      <c r="N1121" s="470"/>
      <c r="O1121" s="470"/>
      <c r="P1121" s="472"/>
      <c r="Q1121" s="471"/>
      <c r="R1121" s="470"/>
      <c r="S1121" s="470"/>
    </row>
    <row r="1122" spans="2:19" s="10" customFormat="1" ht="32.25" customHeight="1">
      <c r="B1122" s="473" t="s">
        <v>15</v>
      </c>
      <c r="C1122" s="468"/>
      <c r="D1122" s="353">
        <v>0.45</v>
      </c>
      <c r="E1122" s="469">
        <v>0.45</v>
      </c>
      <c r="F1122" s="393"/>
      <c r="G1122" s="470"/>
      <c r="H1122" s="470"/>
      <c r="I1122" s="470"/>
      <c r="J1122" s="470"/>
      <c r="K1122" s="470"/>
      <c r="L1122" s="470"/>
      <c r="M1122" s="470"/>
      <c r="N1122" s="470"/>
      <c r="O1122" s="470"/>
      <c r="P1122" s="472"/>
      <c r="Q1122" s="471"/>
      <c r="R1122" s="470"/>
      <c r="S1122" s="470"/>
    </row>
    <row r="1123" spans="1:19" s="35" customFormat="1" ht="34.5" customHeight="1">
      <c r="A1123" s="442"/>
      <c r="B1123" s="386" t="s">
        <v>405</v>
      </c>
      <c r="C1123" s="32">
        <v>200</v>
      </c>
      <c r="D1123" s="32"/>
      <c r="E1123" s="32"/>
      <c r="F1123" s="32">
        <v>4.07</v>
      </c>
      <c r="G1123" s="32">
        <v>3.5</v>
      </c>
      <c r="H1123" s="32">
        <v>17.57</v>
      </c>
      <c r="I1123" s="32">
        <v>109</v>
      </c>
      <c r="J1123" s="32"/>
      <c r="K1123" s="32"/>
      <c r="L1123" s="34">
        <v>1.6</v>
      </c>
      <c r="M1123" s="32">
        <v>0.05</v>
      </c>
      <c r="N1123" s="78">
        <v>18</v>
      </c>
      <c r="O1123" s="32">
        <v>0.01</v>
      </c>
      <c r="P1123" s="74">
        <v>152.2</v>
      </c>
      <c r="Q1123" s="69">
        <v>125</v>
      </c>
      <c r="R1123" s="32">
        <v>21.34</v>
      </c>
      <c r="S1123" s="32">
        <v>0.5</v>
      </c>
    </row>
    <row r="1124" spans="1:19" ht="22.5" customHeight="1">
      <c r="A1124" s="450"/>
      <c r="B1124" s="387" t="s">
        <v>406</v>
      </c>
      <c r="C1124" s="32"/>
      <c r="D1124" s="43">
        <v>7</v>
      </c>
      <c r="E1124" s="43">
        <v>7</v>
      </c>
      <c r="F1124" s="45"/>
      <c r="G1124" s="45"/>
      <c r="H1124" s="45"/>
      <c r="I1124" s="45"/>
      <c r="J1124" s="334"/>
      <c r="K1124" s="334"/>
      <c r="L1124" s="320"/>
      <c r="M1124" s="334"/>
      <c r="N1124" s="543"/>
      <c r="O1124" s="334"/>
      <c r="P1124" s="544"/>
      <c r="Q1124" s="490"/>
      <c r="R1124" s="334"/>
      <c r="S1124" s="334"/>
    </row>
    <row r="1125" spans="1:19" ht="24.75" customHeight="1">
      <c r="A1125" s="450"/>
      <c r="B1125" s="387" t="s">
        <v>71</v>
      </c>
      <c r="C1125" s="32"/>
      <c r="D1125" s="43">
        <v>3</v>
      </c>
      <c r="E1125" s="43">
        <v>3</v>
      </c>
      <c r="F1125" s="45"/>
      <c r="G1125" s="45"/>
      <c r="H1125" s="45"/>
      <c r="I1125" s="45"/>
      <c r="J1125" s="334"/>
      <c r="K1125" s="334"/>
      <c r="L1125" s="334"/>
      <c r="M1125" s="334"/>
      <c r="N1125" s="361"/>
      <c r="O1125" s="334"/>
      <c r="P1125" s="349"/>
      <c r="Q1125" s="490"/>
      <c r="R1125" s="334"/>
      <c r="S1125" s="334"/>
    </row>
    <row r="1126" spans="1:19" ht="23.25" customHeight="1">
      <c r="A1126" s="450"/>
      <c r="B1126" s="387" t="s">
        <v>63</v>
      </c>
      <c r="C1126" s="32"/>
      <c r="D1126" s="43">
        <v>100</v>
      </c>
      <c r="E1126" s="43">
        <v>100</v>
      </c>
      <c r="F1126" s="45"/>
      <c r="G1126" s="45"/>
      <c r="H1126" s="45"/>
      <c r="I1126" s="45"/>
      <c r="J1126" s="334"/>
      <c r="K1126" s="334"/>
      <c r="L1126" s="334"/>
      <c r="M1126" s="334"/>
      <c r="N1126" s="361"/>
      <c r="O1126" s="334"/>
      <c r="P1126" s="349"/>
      <c r="Q1126" s="490"/>
      <c r="R1126" s="334"/>
      <c r="S1126" s="334"/>
    </row>
    <row r="1127" spans="1:19" ht="29.25" customHeight="1">
      <c r="A1127" s="450"/>
      <c r="B1127" s="387" t="s">
        <v>98</v>
      </c>
      <c r="C1127" s="32"/>
      <c r="D1127" s="43">
        <v>100</v>
      </c>
      <c r="E1127" s="43">
        <v>100</v>
      </c>
      <c r="F1127" s="45"/>
      <c r="G1127" s="45"/>
      <c r="H1127" s="45"/>
      <c r="I1127" s="45"/>
      <c r="J1127" s="334"/>
      <c r="K1127" s="334"/>
      <c r="L1127" s="334"/>
      <c r="M1127" s="334"/>
      <c r="N1127" s="361"/>
      <c r="O1127" s="334"/>
      <c r="P1127" s="349"/>
      <c r="Q1127" s="490"/>
      <c r="R1127" s="334"/>
      <c r="S1127" s="334"/>
    </row>
    <row r="1128" spans="1:19" ht="29.25" customHeight="1">
      <c r="A1128" s="450"/>
      <c r="B1128" s="388" t="s">
        <v>401</v>
      </c>
      <c r="C1128" s="32"/>
      <c r="D1128" s="43">
        <v>46</v>
      </c>
      <c r="E1128" s="43">
        <v>46</v>
      </c>
      <c r="F1128" s="45"/>
      <c r="G1128" s="45"/>
      <c r="H1128" s="45"/>
      <c r="I1128" s="45"/>
      <c r="J1128" s="334"/>
      <c r="K1128" s="334"/>
      <c r="L1128" s="334"/>
      <c r="M1128" s="334"/>
      <c r="N1128" s="361"/>
      <c r="O1128" s="334"/>
      <c r="P1128" s="349"/>
      <c r="Q1128" s="490"/>
      <c r="R1128" s="334"/>
      <c r="S1128" s="334"/>
    </row>
    <row r="1129" spans="1:19" ht="29.25" customHeight="1">
      <c r="A1129" s="450"/>
      <c r="B1129" s="387" t="s">
        <v>402</v>
      </c>
      <c r="C1129" s="32"/>
      <c r="D1129" s="43">
        <v>12</v>
      </c>
      <c r="E1129" s="43">
        <v>12</v>
      </c>
      <c r="F1129" s="45"/>
      <c r="G1129" s="45"/>
      <c r="H1129" s="45"/>
      <c r="I1129" s="45"/>
      <c r="J1129" s="334"/>
      <c r="K1129" s="334"/>
      <c r="L1129" s="334"/>
      <c r="M1129" s="334"/>
      <c r="N1129" s="361"/>
      <c r="O1129" s="334"/>
      <c r="P1129" s="349"/>
      <c r="Q1129" s="490"/>
      <c r="R1129" s="334"/>
      <c r="S1129" s="334"/>
    </row>
    <row r="1130" spans="1:19" ht="29.25" customHeight="1">
      <c r="A1130" s="450"/>
      <c r="B1130" s="388" t="s">
        <v>101</v>
      </c>
      <c r="C1130" s="32"/>
      <c r="D1130" s="43">
        <v>54</v>
      </c>
      <c r="E1130" s="43">
        <v>54</v>
      </c>
      <c r="F1130" s="45"/>
      <c r="G1130" s="45"/>
      <c r="H1130" s="45"/>
      <c r="I1130" s="45"/>
      <c r="J1130" s="334"/>
      <c r="K1130" s="334"/>
      <c r="L1130" s="334"/>
      <c r="M1130" s="334"/>
      <c r="N1130" s="361"/>
      <c r="O1130" s="334"/>
      <c r="P1130" s="349"/>
      <c r="Q1130" s="490"/>
      <c r="R1130" s="334"/>
      <c r="S1130" s="334"/>
    </row>
    <row r="1131" spans="1:19" ht="29.25" customHeight="1">
      <c r="A1131" s="450"/>
      <c r="B1131" s="388" t="s">
        <v>107</v>
      </c>
      <c r="C1131" s="32"/>
      <c r="D1131" s="43">
        <v>88</v>
      </c>
      <c r="E1131" s="43">
        <v>88</v>
      </c>
      <c r="F1131" s="45"/>
      <c r="G1131" s="45"/>
      <c r="H1131" s="45"/>
      <c r="I1131" s="45"/>
      <c r="J1131" s="334"/>
      <c r="K1131" s="334"/>
      <c r="L1131" s="334"/>
      <c r="M1131" s="334"/>
      <c r="N1131" s="361"/>
      <c r="O1131" s="334"/>
      <c r="P1131" s="349"/>
      <c r="Q1131" s="490"/>
      <c r="R1131" s="334"/>
      <c r="S1131" s="334"/>
    </row>
    <row r="1132" spans="2:19" s="35" customFormat="1" ht="31.5">
      <c r="B1132" s="87" t="s">
        <v>250</v>
      </c>
      <c r="C1132" s="53">
        <v>40</v>
      </c>
      <c r="D1132" s="53"/>
      <c r="E1132" s="53"/>
      <c r="F1132" s="54">
        <v>3.16</v>
      </c>
      <c r="G1132" s="54">
        <v>0.4</v>
      </c>
      <c r="H1132" s="54">
        <v>19.4</v>
      </c>
      <c r="I1132" s="55">
        <v>95</v>
      </c>
      <c r="J1132" s="55">
        <v>58</v>
      </c>
      <c r="K1132" s="32">
        <f>J1132*C1132/1000</f>
        <v>2.32</v>
      </c>
      <c r="L1132" s="42">
        <v>0</v>
      </c>
      <c r="M1132" s="32">
        <v>0.05</v>
      </c>
      <c r="N1132" s="78">
        <v>0</v>
      </c>
      <c r="O1132" s="32">
        <v>0.5</v>
      </c>
      <c r="P1132" s="74">
        <v>9.2</v>
      </c>
      <c r="Q1132" s="47">
        <v>35.7</v>
      </c>
      <c r="R1132" s="55">
        <v>13.2</v>
      </c>
      <c r="S1132" s="32">
        <v>0.8</v>
      </c>
    </row>
    <row r="1133" spans="2:19" s="44" customFormat="1" ht="51.75" customHeight="1">
      <c r="B1133" s="88" t="s">
        <v>59</v>
      </c>
      <c r="C1133" s="32">
        <v>20</v>
      </c>
      <c r="D1133" s="43"/>
      <c r="E1133" s="43"/>
      <c r="F1133" s="32">
        <v>1.4</v>
      </c>
      <c r="G1133" s="32">
        <v>0.24</v>
      </c>
      <c r="H1133" s="32">
        <v>7.8</v>
      </c>
      <c r="I1133" s="69">
        <v>40</v>
      </c>
      <c r="J1133" s="32">
        <v>57</v>
      </c>
      <c r="K1133" s="32">
        <f>J1133*C1133/1000</f>
        <v>1.14</v>
      </c>
      <c r="L1133" s="42">
        <v>0</v>
      </c>
      <c r="M1133" s="32">
        <v>0.04</v>
      </c>
      <c r="N1133" s="78">
        <v>0</v>
      </c>
      <c r="O1133" s="32">
        <v>0.28</v>
      </c>
      <c r="P1133" s="74">
        <v>5.8</v>
      </c>
      <c r="Q1133" s="47">
        <v>30</v>
      </c>
      <c r="R1133" s="33">
        <v>9.4</v>
      </c>
      <c r="S1133" s="32">
        <v>0.78</v>
      </c>
    </row>
    <row r="1134" spans="1:20" s="9" customFormat="1" ht="76.5" customHeight="1">
      <c r="A1134" s="491" t="s">
        <v>374</v>
      </c>
      <c r="B1134" s="492"/>
      <c r="C1134" s="493" t="s">
        <v>407</v>
      </c>
      <c r="D1134" s="492"/>
      <c r="E1134" s="494"/>
      <c r="F1134" s="545">
        <f>SUM(F1105+F1110+F1123+F1132+F1133)</f>
        <v>18.599999999999998</v>
      </c>
      <c r="G1134" s="545">
        <f aca="true" t="shared" si="46" ref="G1134:S1134">SUM(G1105+G1110+G1123+G1132+G1133)</f>
        <v>19.4</v>
      </c>
      <c r="H1134" s="545">
        <f t="shared" si="46"/>
        <v>83.99999999999999</v>
      </c>
      <c r="I1134" s="545">
        <f t="shared" si="46"/>
        <v>640</v>
      </c>
      <c r="J1134" s="545">
        <f t="shared" si="46"/>
        <v>115</v>
      </c>
      <c r="K1134" s="545">
        <f t="shared" si="46"/>
        <v>3.46</v>
      </c>
      <c r="L1134" s="545">
        <f t="shared" si="46"/>
        <v>2.5100000000000002</v>
      </c>
      <c r="M1134" s="545">
        <f t="shared" si="46"/>
        <v>0.2</v>
      </c>
      <c r="N1134" s="545">
        <f t="shared" si="46"/>
        <v>102.5</v>
      </c>
      <c r="O1134" s="545">
        <f t="shared" si="46"/>
        <v>1.27</v>
      </c>
      <c r="P1134" s="545">
        <f t="shared" si="46"/>
        <v>484.4</v>
      </c>
      <c r="Q1134" s="545">
        <f t="shared" si="46"/>
        <v>415.7</v>
      </c>
      <c r="R1134" s="545">
        <f t="shared" si="46"/>
        <v>73.99000000000001</v>
      </c>
      <c r="S1134" s="545">
        <f t="shared" si="46"/>
        <v>2.68</v>
      </c>
      <c r="T1134" s="496"/>
    </row>
    <row r="1135" spans="1:19" s="35" customFormat="1" ht="38.25" customHeight="1">
      <c r="A1135" s="255" t="s">
        <v>377</v>
      </c>
      <c r="B1135" s="275"/>
      <c r="C1135" s="256"/>
      <c r="D1135" s="256"/>
      <c r="E1135" s="257"/>
      <c r="F1135" s="71"/>
      <c r="G1135" s="71"/>
      <c r="H1135" s="71"/>
      <c r="I1135" s="96"/>
      <c r="J1135" s="71"/>
      <c r="K1135" s="71"/>
      <c r="L1135" s="71"/>
      <c r="M1135" s="71"/>
      <c r="N1135" s="71"/>
      <c r="O1135" s="71"/>
      <c r="P1135" s="96"/>
      <c r="Q1135" s="71"/>
      <c r="R1135" s="71"/>
      <c r="S1135" s="71"/>
    </row>
    <row r="1136" spans="2:19" s="48" customFormat="1" ht="33.75" customHeight="1">
      <c r="B1136" s="98" t="s">
        <v>422</v>
      </c>
      <c r="C1136" s="34">
        <v>100</v>
      </c>
      <c r="D1136" s="93"/>
      <c r="E1136" s="94"/>
      <c r="F1136" s="42">
        <v>1.7</v>
      </c>
      <c r="G1136" s="42">
        <v>5</v>
      </c>
      <c r="H1136" s="42">
        <v>11.5</v>
      </c>
      <c r="I1136" s="78">
        <v>91</v>
      </c>
      <c r="J1136" s="42"/>
      <c r="K1136" s="42">
        <f>SUM(K1137:K1140)</f>
        <v>25.177149999999997</v>
      </c>
      <c r="L1136" s="42">
        <v>19.8</v>
      </c>
      <c r="M1136" s="42">
        <v>0.03</v>
      </c>
      <c r="N1136" s="78">
        <v>0</v>
      </c>
      <c r="O1136" s="42">
        <v>5.3</v>
      </c>
      <c r="P1136" s="74">
        <v>52</v>
      </c>
      <c r="Q1136" s="74">
        <v>34</v>
      </c>
      <c r="R1136" s="42">
        <v>16</v>
      </c>
      <c r="S1136" s="42">
        <v>0.07</v>
      </c>
    </row>
    <row r="1137" spans="2:19" s="20" customFormat="1" ht="26.25" customHeight="1">
      <c r="B1137" s="89" t="s">
        <v>41</v>
      </c>
      <c r="C1137" s="23"/>
      <c r="D1137" s="84">
        <v>117</v>
      </c>
      <c r="E1137" s="40">
        <v>82</v>
      </c>
      <c r="F1137" s="24"/>
      <c r="G1137" s="24"/>
      <c r="H1137" s="24"/>
      <c r="I1137" s="24"/>
      <c r="J1137" s="399">
        <v>200</v>
      </c>
      <c r="K1137" s="399">
        <f>J1137*D1137/1000</f>
        <v>23.4</v>
      </c>
      <c r="L1137" s="24"/>
      <c r="M1137" s="24"/>
      <c r="N1137" s="79"/>
      <c r="O1137" s="24"/>
      <c r="P1137" s="36"/>
      <c r="Q1137" s="36"/>
      <c r="R1137" s="24"/>
      <c r="S1137" s="24"/>
    </row>
    <row r="1138" spans="2:19" s="20" customFormat="1" ht="34.5" customHeight="1">
      <c r="B1138" s="89" t="s">
        <v>64</v>
      </c>
      <c r="C1138" s="23"/>
      <c r="D1138" s="84">
        <v>11.9</v>
      </c>
      <c r="E1138" s="40">
        <v>10</v>
      </c>
      <c r="F1138" s="24"/>
      <c r="G1138" s="24"/>
      <c r="H1138" s="24"/>
      <c r="I1138" s="24"/>
      <c r="J1138" s="399">
        <v>38.5</v>
      </c>
      <c r="K1138" s="399">
        <f>J1138*D1138/1000</f>
        <v>0.45815000000000006</v>
      </c>
      <c r="L1138" s="24"/>
      <c r="M1138" s="24"/>
      <c r="N1138" s="79"/>
      <c r="O1138" s="24"/>
      <c r="P1138" s="36"/>
      <c r="Q1138" s="36"/>
      <c r="R1138" s="24"/>
      <c r="S1138" s="24"/>
    </row>
    <row r="1139" spans="2:19" s="20" customFormat="1" ht="26.25" customHeight="1">
      <c r="B1139" s="89" t="s">
        <v>71</v>
      </c>
      <c r="C1139" s="23"/>
      <c r="D1139" s="84">
        <v>5</v>
      </c>
      <c r="E1139" s="40">
        <v>5</v>
      </c>
      <c r="F1139" s="24"/>
      <c r="G1139" s="24"/>
      <c r="H1139" s="24"/>
      <c r="I1139" s="24"/>
      <c r="J1139" s="399">
        <v>90.2</v>
      </c>
      <c r="K1139" s="399">
        <f>J1139*D1139/1000</f>
        <v>0.451</v>
      </c>
      <c r="L1139" s="24"/>
      <c r="M1139" s="24"/>
      <c r="N1139" s="79"/>
      <c r="O1139" s="24"/>
      <c r="P1139" s="36"/>
      <c r="Q1139" s="36"/>
      <c r="R1139" s="24"/>
      <c r="S1139" s="24"/>
    </row>
    <row r="1140" spans="2:19" s="20" customFormat="1" ht="37.5" customHeight="1">
      <c r="B1140" s="89" t="s">
        <v>66</v>
      </c>
      <c r="C1140" s="23"/>
      <c r="D1140" s="84">
        <v>5</v>
      </c>
      <c r="E1140" s="40">
        <v>5</v>
      </c>
      <c r="F1140" s="24"/>
      <c r="G1140" s="24"/>
      <c r="H1140" s="24"/>
      <c r="I1140" s="24"/>
      <c r="J1140" s="399">
        <v>173.6</v>
      </c>
      <c r="K1140" s="399">
        <f>J1140*D1140/1000</f>
        <v>0.868</v>
      </c>
      <c r="L1140" s="24"/>
      <c r="M1140" s="24"/>
      <c r="N1140" s="79"/>
      <c r="O1140" s="24"/>
      <c r="P1140" s="36"/>
      <c r="Q1140" s="36"/>
      <c r="R1140" s="24"/>
      <c r="S1140" s="24"/>
    </row>
    <row r="1141" spans="2:205" s="92" customFormat="1" ht="52.5" customHeight="1">
      <c r="B1141" s="87" t="s">
        <v>423</v>
      </c>
      <c r="C1141" s="32">
        <v>100</v>
      </c>
      <c r="D1141" s="43"/>
      <c r="E1141" s="43"/>
      <c r="F1141" s="32">
        <v>2.6</v>
      </c>
      <c r="G1141" s="32">
        <v>7.2</v>
      </c>
      <c r="H1141" s="32">
        <v>14.6</v>
      </c>
      <c r="I1141" s="32">
        <v>79</v>
      </c>
      <c r="J1141" s="136"/>
      <c r="K1141" s="91">
        <f>K1142</f>
        <v>27.5</v>
      </c>
      <c r="L1141" s="42">
        <v>4.6</v>
      </c>
      <c r="M1141" s="32">
        <v>55.6</v>
      </c>
      <c r="N1141" s="33">
        <v>0</v>
      </c>
      <c r="O1141" s="33">
        <v>14.6</v>
      </c>
      <c r="P1141" s="34">
        <v>90</v>
      </c>
      <c r="Q1141" s="32">
        <v>0.6</v>
      </c>
      <c r="R1141" s="32">
        <v>18</v>
      </c>
      <c r="S1141" s="32">
        <v>0.66</v>
      </c>
      <c r="T1141" s="305"/>
      <c r="U1141" s="305"/>
      <c r="V1141" s="305"/>
      <c r="W1141" s="305"/>
      <c r="X1141" s="305"/>
      <c r="Y1141" s="305"/>
      <c r="Z1141" s="305"/>
      <c r="AA1141" s="305"/>
      <c r="AB1141" s="305"/>
      <c r="AC1141" s="305"/>
      <c r="AD1141" s="305"/>
      <c r="AE1141" s="305"/>
      <c r="AF1141" s="305"/>
      <c r="AG1141" s="305"/>
      <c r="AH1141" s="305"/>
      <c r="AI1141" s="305"/>
      <c r="AJ1141" s="305"/>
      <c r="AK1141" s="305"/>
      <c r="AL1141" s="305"/>
      <c r="AM1141" s="305"/>
      <c r="AN1141" s="305"/>
      <c r="AO1141" s="305"/>
      <c r="AP1141" s="305"/>
      <c r="AQ1141" s="305"/>
      <c r="AR1141" s="305"/>
      <c r="AS1141" s="305"/>
      <c r="AT1141" s="305"/>
      <c r="AU1141" s="305"/>
      <c r="AV1141" s="305"/>
      <c r="AW1141" s="305"/>
      <c r="AX1141" s="305"/>
      <c r="AY1141" s="305"/>
      <c r="AZ1141" s="305"/>
      <c r="BA1141" s="305"/>
      <c r="BB1141" s="305"/>
      <c r="BC1141" s="305"/>
      <c r="BD1141" s="305"/>
      <c r="BE1141" s="305"/>
      <c r="BF1141" s="305"/>
      <c r="BG1141" s="305"/>
      <c r="BH1141" s="305"/>
      <c r="BI1141" s="305"/>
      <c r="BJ1141" s="305"/>
      <c r="BK1141" s="305"/>
      <c r="BL1141" s="305"/>
      <c r="BM1141" s="305"/>
      <c r="BN1141" s="305"/>
      <c r="BO1141" s="305"/>
      <c r="BP1141" s="305"/>
      <c r="BQ1141" s="305"/>
      <c r="BR1141" s="305"/>
      <c r="BS1141" s="305"/>
      <c r="BT1141" s="305"/>
      <c r="BU1141" s="305"/>
      <c r="BV1141" s="305"/>
      <c r="BW1141" s="305"/>
      <c r="BX1141" s="305"/>
      <c r="BY1141" s="305"/>
      <c r="BZ1141" s="305"/>
      <c r="CA1141" s="305"/>
      <c r="CB1141" s="305"/>
      <c r="CC1141" s="305"/>
      <c r="CD1141" s="305"/>
      <c r="CE1141" s="305"/>
      <c r="CF1141" s="305"/>
      <c r="CG1141" s="305"/>
      <c r="CH1141" s="305"/>
      <c r="CI1141" s="305"/>
      <c r="CJ1141" s="305"/>
      <c r="CK1141" s="305"/>
      <c r="CL1141" s="305"/>
      <c r="CM1141" s="305"/>
      <c r="CN1141" s="305"/>
      <c r="CO1141" s="305"/>
      <c r="CP1141" s="305"/>
      <c r="CQ1141" s="305"/>
      <c r="CR1141" s="305"/>
      <c r="CS1141" s="305"/>
      <c r="CT1141" s="305"/>
      <c r="CU1141" s="305"/>
      <c r="CV1141" s="305"/>
      <c r="CW1141" s="305"/>
      <c r="CX1141" s="305"/>
      <c r="CY1141" s="305"/>
      <c r="CZ1141" s="305"/>
      <c r="DA1141" s="305"/>
      <c r="DB1141" s="305"/>
      <c r="DC1141" s="305"/>
      <c r="DD1141" s="305"/>
      <c r="DE1141" s="305"/>
      <c r="DF1141" s="305"/>
      <c r="DG1141" s="305"/>
      <c r="DH1141" s="305"/>
      <c r="DI1141" s="305"/>
      <c r="DJ1141" s="305"/>
      <c r="DK1141" s="305"/>
      <c r="DL1141" s="305"/>
      <c r="DM1141" s="305"/>
      <c r="DN1141" s="305"/>
      <c r="DO1141" s="305"/>
      <c r="DP1141" s="305"/>
      <c r="DQ1141" s="305"/>
      <c r="DR1141" s="305"/>
      <c r="DS1141" s="305"/>
      <c r="DT1141" s="305"/>
      <c r="DU1141" s="305"/>
      <c r="DV1141" s="305"/>
      <c r="DW1141" s="305"/>
      <c r="DX1141" s="305"/>
      <c r="DY1141" s="305"/>
      <c r="DZ1141" s="305"/>
      <c r="EA1141" s="305"/>
      <c r="EB1141" s="305"/>
      <c r="EC1141" s="305"/>
      <c r="ED1141" s="305"/>
      <c r="EE1141" s="305"/>
      <c r="EF1141" s="305"/>
      <c r="EG1141" s="305"/>
      <c r="EH1141" s="305"/>
      <c r="EI1141" s="305"/>
      <c r="EJ1141" s="305"/>
      <c r="EK1141" s="305"/>
      <c r="EL1141" s="305"/>
      <c r="EM1141" s="305"/>
      <c r="EN1141" s="305"/>
      <c r="EO1141" s="305"/>
      <c r="EP1141" s="305"/>
      <c r="EQ1141" s="305"/>
      <c r="ER1141" s="305"/>
      <c r="ES1141" s="305"/>
      <c r="ET1141" s="305"/>
      <c r="EU1141" s="305"/>
      <c r="EV1141" s="305"/>
      <c r="EW1141" s="305"/>
      <c r="EX1141" s="305"/>
      <c r="EY1141" s="305"/>
      <c r="EZ1141" s="305"/>
      <c r="FA1141" s="305"/>
      <c r="FB1141" s="305"/>
      <c r="FC1141" s="305"/>
      <c r="FD1141" s="305"/>
      <c r="FE1141" s="305"/>
      <c r="FF1141" s="305"/>
      <c r="FG1141" s="305"/>
      <c r="FH1141" s="305"/>
      <c r="FI1141" s="305"/>
      <c r="FJ1141" s="305"/>
      <c r="FK1141" s="305"/>
      <c r="FL1141" s="305"/>
      <c r="FM1141" s="305"/>
      <c r="FN1141" s="305"/>
      <c r="FO1141" s="305"/>
      <c r="FP1141" s="305"/>
      <c r="FQ1141" s="305"/>
      <c r="FR1141" s="305"/>
      <c r="FS1141" s="305"/>
      <c r="FT1141" s="305"/>
      <c r="FU1141" s="305"/>
      <c r="FV1141" s="305"/>
      <c r="FW1141" s="305"/>
      <c r="FX1141" s="305"/>
      <c r="FY1141" s="305"/>
      <c r="FZ1141" s="305"/>
      <c r="GA1141" s="305"/>
      <c r="GB1141" s="305"/>
      <c r="GC1141" s="305"/>
      <c r="GD1141" s="305"/>
      <c r="GE1141" s="305"/>
      <c r="GF1141" s="305"/>
      <c r="GG1141" s="305"/>
      <c r="GH1141" s="305"/>
      <c r="GI1141" s="305"/>
      <c r="GJ1141" s="305"/>
      <c r="GK1141" s="305"/>
      <c r="GL1141" s="305"/>
      <c r="GM1141" s="305"/>
      <c r="GN1141" s="305"/>
      <c r="GO1141" s="305"/>
      <c r="GP1141" s="305"/>
      <c r="GQ1141" s="305"/>
      <c r="GR1141" s="305"/>
      <c r="GS1141" s="305"/>
      <c r="GT1141" s="305"/>
      <c r="GU1141" s="305"/>
      <c r="GV1141" s="305"/>
      <c r="GW1141" s="305"/>
    </row>
    <row r="1142" spans="2:205" s="92" customFormat="1" ht="28.5" customHeight="1">
      <c r="B1142" s="123" t="s">
        <v>180</v>
      </c>
      <c r="C1142" s="43"/>
      <c r="D1142" s="137">
        <v>110</v>
      </c>
      <c r="E1142" s="43">
        <v>100</v>
      </c>
      <c r="F1142" s="43"/>
      <c r="G1142" s="43"/>
      <c r="H1142" s="43"/>
      <c r="I1142" s="43"/>
      <c r="J1142" s="136">
        <v>250</v>
      </c>
      <c r="K1142" s="136">
        <f>J1142*D1142/1000</f>
        <v>27.5</v>
      </c>
      <c r="L1142" s="120"/>
      <c r="M1142" s="43"/>
      <c r="N1142" s="60"/>
      <c r="O1142" s="60"/>
      <c r="P1142" s="73"/>
      <c r="Q1142" s="43"/>
      <c r="R1142" s="43"/>
      <c r="S1142" s="43"/>
      <c r="T1142" s="305"/>
      <c r="U1142" s="305"/>
      <c r="V1142" s="305"/>
      <c r="W1142" s="305"/>
      <c r="X1142" s="305"/>
      <c r="Y1142" s="305"/>
      <c r="Z1142" s="305"/>
      <c r="AA1142" s="305"/>
      <c r="AB1142" s="305"/>
      <c r="AC1142" s="305"/>
      <c r="AD1142" s="305"/>
      <c r="AE1142" s="305"/>
      <c r="AF1142" s="305"/>
      <c r="AG1142" s="305"/>
      <c r="AH1142" s="305"/>
      <c r="AI1142" s="305"/>
      <c r="AJ1142" s="305"/>
      <c r="AK1142" s="305"/>
      <c r="AL1142" s="305"/>
      <c r="AM1142" s="305"/>
      <c r="AN1142" s="305"/>
      <c r="AO1142" s="305"/>
      <c r="AP1142" s="305"/>
      <c r="AQ1142" s="305"/>
      <c r="AR1142" s="305"/>
      <c r="AS1142" s="305"/>
      <c r="AT1142" s="305"/>
      <c r="AU1142" s="305"/>
      <c r="AV1142" s="305"/>
      <c r="AW1142" s="305"/>
      <c r="AX1142" s="305"/>
      <c r="AY1142" s="305"/>
      <c r="AZ1142" s="305"/>
      <c r="BA1142" s="305"/>
      <c r="BB1142" s="305"/>
      <c r="BC1142" s="305"/>
      <c r="BD1142" s="305"/>
      <c r="BE1142" s="305"/>
      <c r="BF1142" s="305"/>
      <c r="BG1142" s="305"/>
      <c r="BH1142" s="305"/>
      <c r="BI1142" s="305"/>
      <c r="BJ1142" s="305"/>
      <c r="BK1142" s="305"/>
      <c r="BL1142" s="305"/>
      <c r="BM1142" s="305"/>
      <c r="BN1142" s="305"/>
      <c r="BO1142" s="305"/>
      <c r="BP1142" s="305"/>
      <c r="BQ1142" s="305"/>
      <c r="BR1142" s="305"/>
      <c r="BS1142" s="305"/>
      <c r="BT1142" s="305"/>
      <c r="BU1142" s="305"/>
      <c r="BV1142" s="305"/>
      <c r="BW1142" s="305"/>
      <c r="BX1142" s="305"/>
      <c r="BY1142" s="305"/>
      <c r="BZ1142" s="305"/>
      <c r="CA1142" s="305"/>
      <c r="CB1142" s="305"/>
      <c r="CC1142" s="305"/>
      <c r="CD1142" s="305"/>
      <c r="CE1142" s="305"/>
      <c r="CF1142" s="305"/>
      <c r="CG1142" s="305"/>
      <c r="CH1142" s="305"/>
      <c r="CI1142" s="305"/>
      <c r="CJ1142" s="305"/>
      <c r="CK1142" s="305"/>
      <c r="CL1142" s="305"/>
      <c r="CM1142" s="305"/>
      <c r="CN1142" s="305"/>
      <c r="CO1142" s="305"/>
      <c r="CP1142" s="305"/>
      <c r="CQ1142" s="305"/>
      <c r="CR1142" s="305"/>
      <c r="CS1142" s="305"/>
      <c r="CT1142" s="305"/>
      <c r="CU1142" s="305"/>
      <c r="CV1142" s="305"/>
      <c r="CW1142" s="305"/>
      <c r="CX1142" s="305"/>
      <c r="CY1142" s="305"/>
      <c r="CZ1142" s="305"/>
      <c r="DA1142" s="305"/>
      <c r="DB1142" s="305"/>
      <c r="DC1142" s="305"/>
      <c r="DD1142" s="305"/>
      <c r="DE1142" s="305"/>
      <c r="DF1142" s="305"/>
      <c r="DG1142" s="305"/>
      <c r="DH1142" s="305"/>
      <c r="DI1142" s="305"/>
      <c r="DJ1142" s="305"/>
      <c r="DK1142" s="305"/>
      <c r="DL1142" s="305"/>
      <c r="DM1142" s="305"/>
      <c r="DN1142" s="305"/>
      <c r="DO1142" s="305"/>
      <c r="DP1142" s="305"/>
      <c r="DQ1142" s="305"/>
      <c r="DR1142" s="305"/>
      <c r="DS1142" s="305"/>
      <c r="DT1142" s="305"/>
      <c r="DU1142" s="305"/>
      <c r="DV1142" s="305"/>
      <c r="DW1142" s="305"/>
      <c r="DX1142" s="305"/>
      <c r="DY1142" s="305"/>
      <c r="DZ1142" s="305"/>
      <c r="EA1142" s="305"/>
      <c r="EB1142" s="305"/>
      <c r="EC1142" s="305"/>
      <c r="ED1142" s="305"/>
      <c r="EE1142" s="305"/>
      <c r="EF1142" s="305"/>
      <c r="EG1142" s="305"/>
      <c r="EH1142" s="305"/>
      <c r="EI1142" s="305"/>
      <c r="EJ1142" s="305"/>
      <c r="EK1142" s="305"/>
      <c r="EL1142" s="305"/>
      <c r="EM1142" s="305"/>
      <c r="EN1142" s="305"/>
      <c r="EO1142" s="305"/>
      <c r="EP1142" s="305"/>
      <c r="EQ1142" s="305"/>
      <c r="ER1142" s="305"/>
      <c r="ES1142" s="305"/>
      <c r="ET1142" s="305"/>
      <c r="EU1142" s="305"/>
      <c r="EV1142" s="305"/>
      <c r="EW1142" s="305"/>
      <c r="EX1142" s="305"/>
      <c r="EY1142" s="305"/>
      <c r="EZ1142" s="305"/>
      <c r="FA1142" s="305"/>
      <c r="FB1142" s="305"/>
      <c r="FC1142" s="305"/>
      <c r="FD1142" s="305"/>
      <c r="FE1142" s="305"/>
      <c r="FF1142" s="305"/>
      <c r="FG1142" s="305"/>
      <c r="FH1142" s="305"/>
      <c r="FI1142" s="305"/>
      <c r="FJ1142" s="305"/>
      <c r="FK1142" s="305"/>
      <c r="FL1142" s="305"/>
      <c r="FM1142" s="305"/>
      <c r="FN1142" s="305"/>
      <c r="FO1142" s="305"/>
      <c r="FP1142" s="305"/>
      <c r="FQ1142" s="305"/>
      <c r="FR1142" s="305"/>
      <c r="FS1142" s="305"/>
      <c r="FT1142" s="305"/>
      <c r="FU1142" s="305"/>
      <c r="FV1142" s="305"/>
      <c r="FW1142" s="305"/>
      <c r="FX1142" s="305"/>
      <c r="FY1142" s="305"/>
      <c r="FZ1142" s="305"/>
      <c r="GA1142" s="305"/>
      <c r="GB1142" s="305"/>
      <c r="GC1142" s="305"/>
      <c r="GD1142" s="305"/>
      <c r="GE1142" s="305"/>
      <c r="GF1142" s="305"/>
      <c r="GG1142" s="305"/>
      <c r="GH1142" s="305"/>
      <c r="GI1142" s="305"/>
      <c r="GJ1142" s="305"/>
      <c r="GK1142" s="305"/>
      <c r="GL1142" s="305"/>
      <c r="GM1142" s="305"/>
      <c r="GN1142" s="305"/>
      <c r="GO1142" s="305"/>
      <c r="GP1142" s="305"/>
      <c r="GQ1142" s="305"/>
      <c r="GR1142" s="305"/>
      <c r="GS1142" s="305"/>
      <c r="GT1142" s="305"/>
      <c r="GU1142" s="305"/>
      <c r="GV1142" s="305"/>
      <c r="GW1142" s="305"/>
    </row>
    <row r="1143" spans="2:19" s="35" customFormat="1" ht="60.75" customHeight="1">
      <c r="B1143" s="98" t="s">
        <v>419</v>
      </c>
      <c r="C1143" s="559" t="s">
        <v>420</v>
      </c>
      <c r="D1143" s="560"/>
      <c r="E1143" s="34"/>
      <c r="F1143" s="42">
        <v>6.5</v>
      </c>
      <c r="G1143" s="42">
        <v>9.7</v>
      </c>
      <c r="H1143" s="74">
        <v>29.2</v>
      </c>
      <c r="I1143" s="78">
        <v>247</v>
      </c>
      <c r="J1143" s="42"/>
      <c r="K1143" s="42"/>
      <c r="L1143" s="42">
        <v>6.6</v>
      </c>
      <c r="M1143" s="42">
        <v>0.01</v>
      </c>
      <c r="N1143" s="78">
        <v>0</v>
      </c>
      <c r="O1143" s="42">
        <v>0.4</v>
      </c>
      <c r="P1143" s="74">
        <v>50</v>
      </c>
      <c r="Q1143" s="78">
        <v>93</v>
      </c>
      <c r="R1143" s="74">
        <v>33.3</v>
      </c>
      <c r="S1143" s="42">
        <v>0.5</v>
      </c>
    </row>
    <row r="1144" spans="2:19" s="20" customFormat="1" ht="27" customHeight="1">
      <c r="B1144" s="89" t="s">
        <v>60</v>
      </c>
      <c r="C1144" s="23"/>
      <c r="D1144" s="84">
        <v>44</v>
      </c>
      <c r="E1144" s="40">
        <v>32</v>
      </c>
      <c r="F1144" s="24"/>
      <c r="G1144" s="24"/>
      <c r="H1144" s="24"/>
      <c r="I1144" s="24"/>
      <c r="J1144" s="24"/>
      <c r="K1144" s="24"/>
      <c r="L1144" s="24"/>
      <c r="M1144" s="24"/>
      <c r="N1144" s="79"/>
      <c r="O1144" s="24"/>
      <c r="P1144" s="36"/>
      <c r="Q1144" s="79"/>
      <c r="R1144" s="24"/>
      <c r="S1144" s="24"/>
    </row>
    <row r="1145" spans="2:19" s="20" customFormat="1" ht="37.5" customHeight="1">
      <c r="B1145" s="110" t="s">
        <v>20</v>
      </c>
      <c r="C1145" s="23"/>
      <c r="D1145" s="84">
        <v>32</v>
      </c>
      <c r="E1145" s="40">
        <v>32</v>
      </c>
      <c r="F1145" s="24"/>
      <c r="G1145" s="24"/>
      <c r="H1145" s="24"/>
      <c r="I1145" s="24"/>
      <c r="J1145" s="24"/>
      <c r="K1145" s="24"/>
      <c r="L1145" s="24"/>
      <c r="M1145" s="24"/>
      <c r="N1145" s="79"/>
      <c r="O1145" s="24"/>
      <c r="P1145" s="36"/>
      <c r="Q1145" s="79"/>
      <c r="R1145" s="24"/>
      <c r="S1145" s="24"/>
    </row>
    <row r="1146" spans="2:19" s="20" customFormat="1" ht="27" customHeight="1">
      <c r="B1146" s="89" t="s">
        <v>123</v>
      </c>
      <c r="C1146" s="23"/>
      <c r="D1146" s="84">
        <v>80</v>
      </c>
      <c r="E1146" s="40">
        <v>64</v>
      </c>
      <c r="F1146" s="24"/>
      <c r="G1146" s="24"/>
      <c r="H1146" s="24"/>
      <c r="I1146" s="24"/>
      <c r="J1146" s="24"/>
      <c r="K1146" s="24"/>
      <c r="L1146" s="24"/>
      <c r="M1146" s="24"/>
      <c r="N1146" s="79"/>
      <c r="O1146" s="24"/>
      <c r="P1146" s="36"/>
      <c r="Q1146" s="79"/>
      <c r="R1146" s="24"/>
      <c r="S1146" s="24"/>
    </row>
    <row r="1147" spans="2:19" s="20" customFormat="1" ht="27" customHeight="1">
      <c r="B1147" s="89" t="s">
        <v>117</v>
      </c>
      <c r="C1147" s="23"/>
      <c r="D1147" s="84">
        <v>85</v>
      </c>
      <c r="E1147" s="40">
        <v>64</v>
      </c>
      <c r="F1147" s="24"/>
      <c r="G1147" s="24"/>
      <c r="H1147" s="24"/>
      <c r="I1147" s="24"/>
      <c r="J1147" s="24"/>
      <c r="K1147" s="24"/>
      <c r="L1147" s="24"/>
      <c r="M1147" s="24"/>
      <c r="N1147" s="79"/>
      <c r="O1147" s="24"/>
      <c r="P1147" s="36"/>
      <c r="Q1147" s="79"/>
      <c r="R1147" s="24"/>
      <c r="S1147" s="24"/>
    </row>
    <row r="1148" spans="2:19" s="20" customFormat="1" ht="27" customHeight="1">
      <c r="B1148" s="89" t="s">
        <v>410</v>
      </c>
      <c r="C1148" s="23"/>
      <c r="D1148" s="84">
        <v>57</v>
      </c>
      <c r="E1148" s="40">
        <v>43</v>
      </c>
      <c r="F1148" s="24"/>
      <c r="G1148" s="24"/>
      <c r="H1148" s="24"/>
      <c r="I1148" s="24"/>
      <c r="J1148" s="24"/>
      <c r="K1148" s="24"/>
      <c r="L1148" s="24"/>
      <c r="M1148" s="24"/>
      <c r="N1148" s="79"/>
      <c r="O1148" s="24"/>
      <c r="P1148" s="36"/>
      <c r="Q1148" s="79"/>
      <c r="R1148" s="24"/>
      <c r="S1148" s="24"/>
    </row>
    <row r="1149" spans="2:19" s="20" customFormat="1" ht="27" customHeight="1">
      <c r="B1149" s="89" t="s">
        <v>411</v>
      </c>
      <c r="C1149" s="23"/>
      <c r="D1149" s="84">
        <v>62</v>
      </c>
      <c r="E1149" s="40">
        <v>43</v>
      </c>
      <c r="F1149" s="24"/>
      <c r="G1149" s="24"/>
      <c r="H1149" s="24"/>
      <c r="I1149" s="24"/>
      <c r="J1149" s="24"/>
      <c r="K1149" s="24"/>
      <c r="L1149" s="24"/>
      <c r="M1149" s="24"/>
      <c r="N1149" s="79"/>
      <c r="O1149" s="24"/>
      <c r="P1149" s="36"/>
      <c r="Q1149" s="79"/>
      <c r="R1149" s="24"/>
      <c r="S1149" s="24"/>
    </row>
    <row r="1150" spans="2:19" s="20" customFormat="1" ht="27" customHeight="1">
      <c r="B1150" s="89" t="s">
        <v>381</v>
      </c>
      <c r="C1150" s="23"/>
      <c r="D1150" s="84">
        <v>65</v>
      </c>
      <c r="E1150" s="40">
        <v>43</v>
      </c>
      <c r="F1150" s="24"/>
      <c r="G1150" s="24"/>
      <c r="H1150" s="24"/>
      <c r="I1150" s="24"/>
      <c r="J1150" s="24"/>
      <c r="K1150" s="24"/>
      <c r="L1150" s="24"/>
      <c r="M1150" s="24"/>
      <c r="N1150" s="79"/>
      <c r="O1150" s="24"/>
      <c r="P1150" s="36"/>
      <c r="Q1150" s="79"/>
      <c r="R1150" s="24"/>
      <c r="S1150" s="24"/>
    </row>
    <row r="1151" spans="2:19" s="20" customFormat="1" ht="27" customHeight="1">
      <c r="B1151" s="89" t="s">
        <v>412</v>
      </c>
      <c r="C1151" s="23"/>
      <c r="D1151" s="84">
        <v>71</v>
      </c>
      <c r="E1151" s="40">
        <v>43</v>
      </c>
      <c r="F1151" s="24"/>
      <c r="G1151" s="24"/>
      <c r="H1151" s="24"/>
      <c r="I1151" s="24"/>
      <c r="J1151" s="24"/>
      <c r="K1151" s="24"/>
      <c r="L1151" s="24"/>
      <c r="M1151" s="24"/>
      <c r="N1151" s="79"/>
      <c r="O1151" s="24"/>
      <c r="P1151" s="36"/>
      <c r="Q1151" s="79"/>
      <c r="R1151" s="24"/>
      <c r="S1151" s="24"/>
    </row>
    <row r="1152" spans="2:19" s="20" customFormat="1" ht="27" customHeight="1">
      <c r="B1152" s="89" t="s">
        <v>69</v>
      </c>
      <c r="C1152" s="23"/>
      <c r="D1152" s="84">
        <v>12.5</v>
      </c>
      <c r="E1152" s="40">
        <v>10</v>
      </c>
      <c r="F1152" s="24"/>
      <c r="G1152" s="24"/>
      <c r="H1152" s="24"/>
      <c r="I1152" s="24"/>
      <c r="J1152" s="24"/>
      <c r="K1152" s="24"/>
      <c r="L1152" s="24"/>
      <c r="M1152" s="24"/>
      <c r="N1152" s="79"/>
      <c r="O1152" s="24"/>
      <c r="P1152" s="36"/>
      <c r="Q1152" s="79"/>
      <c r="R1152" s="24"/>
      <c r="S1152" s="24"/>
    </row>
    <row r="1153" spans="2:19" s="20" customFormat="1" ht="27" customHeight="1">
      <c r="B1153" s="89" t="s">
        <v>117</v>
      </c>
      <c r="C1153" s="23"/>
      <c r="D1153" s="84">
        <v>13</v>
      </c>
      <c r="E1153" s="40">
        <v>10</v>
      </c>
      <c r="F1153" s="24"/>
      <c r="G1153" s="24"/>
      <c r="H1153" s="24"/>
      <c r="I1153" s="24"/>
      <c r="J1153" s="24"/>
      <c r="K1153" s="24"/>
      <c r="L1153" s="24"/>
      <c r="M1153" s="24"/>
      <c r="N1153" s="79"/>
      <c r="O1153" s="24"/>
      <c r="P1153" s="36"/>
      <c r="Q1153" s="79"/>
      <c r="R1153" s="24"/>
      <c r="S1153" s="24"/>
    </row>
    <row r="1154" spans="2:19" s="20" customFormat="1" ht="27.75" customHeight="1">
      <c r="B1154" s="89" t="s">
        <v>64</v>
      </c>
      <c r="C1154" s="23"/>
      <c r="D1154" s="84">
        <v>15</v>
      </c>
      <c r="E1154" s="40">
        <v>12.5</v>
      </c>
      <c r="F1154" s="24"/>
      <c r="G1154" s="24"/>
      <c r="H1154" s="24"/>
      <c r="I1154" s="24"/>
      <c r="J1154" s="24"/>
      <c r="K1154" s="24"/>
      <c r="L1154" s="24"/>
      <c r="M1154" s="24"/>
      <c r="N1154" s="79"/>
      <c r="O1154" s="24"/>
      <c r="P1154" s="36"/>
      <c r="Q1154" s="79"/>
      <c r="R1154" s="24"/>
      <c r="S1154" s="24"/>
    </row>
    <row r="1155" spans="2:19" s="20" customFormat="1" ht="73.5" customHeight="1">
      <c r="B1155" s="110" t="s">
        <v>11</v>
      </c>
      <c r="C1155" s="23"/>
      <c r="D1155" s="84">
        <v>3</v>
      </c>
      <c r="E1155" s="40">
        <v>3</v>
      </c>
      <c r="F1155" s="24"/>
      <c r="G1155" s="24"/>
      <c r="H1155" s="24"/>
      <c r="I1155" s="24"/>
      <c r="J1155" s="24"/>
      <c r="K1155" s="24"/>
      <c r="L1155" s="24"/>
      <c r="M1155" s="24"/>
      <c r="N1155" s="79"/>
      <c r="O1155" s="24"/>
      <c r="P1155" s="36"/>
      <c r="Q1155" s="79"/>
      <c r="R1155" s="24"/>
      <c r="S1155" s="24"/>
    </row>
    <row r="1156" spans="2:19" s="20" customFormat="1" ht="81.75" customHeight="1">
      <c r="B1156" s="110" t="s">
        <v>31</v>
      </c>
      <c r="C1156" s="23"/>
      <c r="D1156" s="84">
        <v>1.2</v>
      </c>
      <c r="E1156" s="40">
        <v>1.2</v>
      </c>
      <c r="F1156" s="24"/>
      <c r="G1156" s="24"/>
      <c r="H1156" s="24"/>
      <c r="I1156" s="24"/>
      <c r="J1156" s="24"/>
      <c r="K1156" s="24"/>
      <c r="L1156" s="24"/>
      <c r="M1156" s="24"/>
      <c r="N1156" s="79"/>
      <c r="O1156" s="24"/>
      <c r="P1156" s="36"/>
      <c r="Q1156" s="79"/>
      <c r="R1156" s="24"/>
      <c r="S1156" s="24"/>
    </row>
    <row r="1157" spans="2:19" s="20" customFormat="1" ht="31.5" customHeight="1">
      <c r="B1157" s="110" t="s">
        <v>106</v>
      </c>
      <c r="C1157" s="23"/>
      <c r="D1157" s="84">
        <v>5</v>
      </c>
      <c r="E1157" s="40">
        <v>5</v>
      </c>
      <c r="F1157" s="24"/>
      <c r="G1157" s="24"/>
      <c r="H1157" s="24"/>
      <c r="I1157" s="24"/>
      <c r="J1157" s="24"/>
      <c r="K1157" s="24"/>
      <c r="L1157" s="24"/>
      <c r="M1157" s="24"/>
      <c r="N1157" s="79"/>
      <c r="O1157" s="24"/>
      <c r="P1157" s="36"/>
      <c r="Q1157" s="79"/>
      <c r="R1157" s="24"/>
      <c r="S1157" s="24"/>
    </row>
    <row r="1158" spans="2:19" s="20" customFormat="1" ht="25.5" customHeight="1">
      <c r="B1158" s="110" t="s">
        <v>66</v>
      </c>
      <c r="C1158" s="23"/>
      <c r="D1158" s="84">
        <v>5</v>
      </c>
      <c r="E1158" s="40">
        <v>5</v>
      </c>
      <c r="F1158" s="24"/>
      <c r="G1158" s="24"/>
      <c r="H1158" s="24"/>
      <c r="I1158" s="24"/>
      <c r="J1158" s="24"/>
      <c r="K1158" s="24"/>
      <c r="L1158" s="24"/>
      <c r="M1158" s="24"/>
      <c r="N1158" s="79"/>
      <c r="O1158" s="24"/>
      <c r="P1158" s="36"/>
      <c r="Q1158" s="79"/>
      <c r="R1158" s="24"/>
      <c r="S1158" s="24"/>
    </row>
    <row r="1159" spans="2:19" s="20" customFormat="1" ht="19.5" customHeight="1">
      <c r="B1159" s="110" t="s">
        <v>421</v>
      </c>
      <c r="C1159" s="23"/>
      <c r="D1159" s="84">
        <v>190</v>
      </c>
      <c r="E1159" s="40">
        <v>190</v>
      </c>
      <c r="F1159" s="24"/>
      <c r="G1159" s="24"/>
      <c r="H1159" s="24"/>
      <c r="I1159" s="24"/>
      <c r="J1159" s="24"/>
      <c r="K1159" s="24"/>
      <c r="L1159" s="24"/>
      <c r="M1159" s="24"/>
      <c r="N1159" s="79"/>
      <c r="O1159" s="24"/>
      <c r="P1159" s="36"/>
      <c r="Q1159" s="79"/>
      <c r="R1159" s="24"/>
      <c r="S1159" s="24"/>
    </row>
    <row r="1160" spans="2:19" s="20" customFormat="1" ht="24.75" customHeight="1">
      <c r="B1160" s="89" t="s">
        <v>15</v>
      </c>
      <c r="C1160" s="23"/>
      <c r="D1160" s="84">
        <v>1</v>
      </c>
      <c r="E1160" s="40">
        <v>1</v>
      </c>
      <c r="F1160" s="24"/>
      <c r="G1160" s="24"/>
      <c r="H1160" s="24"/>
      <c r="I1160" s="24"/>
      <c r="J1160" s="24"/>
      <c r="K1160" s="24"/>
      <c r="L1160" s="24"/>
      <c r="M1160" s="24"/>
      <c r="N1160" s="79"/>
      <c r="O1160" s="24"/>
      <c r="P1160" s="36"/>
      <c r="Q1160" s="79"/>
      <c r="R1160" s="24"/>
      <c r="S1160" s="24"/>
    </row>
    <row r="1161" spans="2:19" ht="100.5" customHeight="1">
      <c r="B1161" s="87" t="s">
        <v>300</v>
      </c>
      <c r="C1161" s="32">
        <v>100</v>
      </c>
      <c r="D1161" s="32"/>
      <c r="E1161" s="32"/>
      <c r="F1161" s="32">
        <v>13</v>
      </c>
      <c r="G1161" s="32">
        <v>12.2</v>
      </c>
      <c r="H1161" s="32">
        <v>14.1</v>
      </c>
      <c r="I1161" s="69">
        <v>182</v>
      </c>
      <c r="J1161" s="32"/>
      <c r="K1161" s="32"/>
      <c r="L1161" s="33">
        <v>0.7</v>
      </c>
      <c r="M1161" s="32">
        <v>0.2</v>
      </c>
      <c r="N1161" s="69">
        <v>7</v>
      </c>
      <c r="O1161" s="33">
        <v>61.6</v>
      </c>
      <c r="P1161" s="47">
        <v>52.8</v>
      </c>
      <c r="Q1161" s="47">
        <v>72</v>
      </c>
      <c r="R1161" s="32">
        <v>19.9</v>
      </c>
      <c r="S1161" s="33">
        <v>3.2</v>
      </c>
    </row>
    <row r="1162" spans="2:19" ht="25.5" customHeight="1">
      <c r="B1162" s="371" t="s">
        <v>0</v>
      </c>
      <c r="C1162" s="13"/>
      <c r="D1162" s="25">
        <v>138.6</v>
      </c>
      <c r="E1162" s="25">
        <v>66.6</v>
      </c>
      <c r="F1162" s="13"/>
      <c r="G1162" s="13"/>
      <c r="H1162" s="13"/>
      <c r="I1162" s="13"/>
      <c r="J1162" s="13"/>
      <c r="K1162" s="13"/>
      <c r="L1162" s="13"/>
      <c r="M1162" s="13"/>
      <c r="N1162" s="372"/>
      <c r="O1162" s="13"/>
      <c r="P1162" s="336"/>
      <c r="Q1162" s="336"/>
      <c r="R1162" s="13"/>
      <c r="S1162" s="13"/>
    </row>
    <row r="1163" spans="2:19" ht="25.5" customHeight="1">
      <c r="B1163" s="371" t="s">
        <v>1</v>
      </c>
      <c r="C1163" s="13"/>
      <c r="D1163" s="25">
        <v>99</v>
      </c>
      <c r="E1163" s="25">
        <v>66.6</v>
      </c>
      <c r="F1163" s="13"/>
      <c r="G1163" s="13"/>
      <c r="H1163" s="13"/>
      <c r="I1163" s="13"/>
      <c r="J1163" s="13"/>
      <c r="K1163" s="13"/>
      <c r="L1163" s="13"/>
      <c r="M1163" s="13"/>
      <c r="N1163" s="372"/>
      <c r="O1163" s="13"/>
      <c r="P1163" s="336"/>
      <c r="Q1163" s="336"/>
      <c r="R1163" s="13"/>
      <c r="S1163" s="13"/>
    </row>
    <row r="1164" spans="2:19" ht="25.5" customHeight="1">
      <c r="B1164" s="371" t="s">
        <v>143</v>
      </c>
      <c r="C1164" s="13"/>
      <c r="D1164" s="25">
        <v>70</v>
      </c>
      <c r="E1164" s="25">
        <v>66.6</v>
      </c>
      <c r="F1164" s="13"/>
      <c r="G1164" s="13"/>
      <c r="H1164" s="13"/>
      <c r="I1164" s="13"/>
      <c r="J1164" s="13"/>
      <c r="K1164" s="13"/>
      <c r="L1164" s="13"/>
      <c r="M1164" s="13"/>
      <c r="N1164" s="372"/>
      <c r="O1164" s="13"/>
      <c r="P1164" s="336"/>
      <c r="Q1164" s="336"/>
      <c r="R1164" s="13"/>
      <c r="S1164" s="13"/>
    </row>
    <row r="1165" spans="2:19" ht="25.5" customHeight="1">
      <c r="B1165" s="371" t="s">
        <v>153</v>
      </c>
      <c r="C1165" s="13"/>
      <c r="D1165" s="25">
        <v>10</v>
      </c>
      <c r="E1165" s="25">
        <v>10</v>
      </c>
      <c r="F1165" s="13"/>
      <c r="G1165" s="13"/>
      <c r="H1165" s="13"/>
      <c r="I1165" s="13"/>
      <c r="J1165" s="13"/>
      <c r="K1165" s="13"/>
      <c r="L1165" s="13"/>
      <c r="M1165" s="13"/>
      <c r="N1165" s="372"/>
      <c r="O1165" s="13"/>
      <c r="P1165" s="336"/>
      <c r="Q1165" s="336"/>
      <c r="R1165" s="13"/>
      <c r="S1165" s="13"/>
    </row>
    <row r="1166" spans="2:19" ht="25.5" customHeight="1">
      <c r="B1166" s="371" t="s">
        <v>152</v>
      </c>
      <c r="C1166" s="13"/>
      <c r="D1166" s="25">
        <v>15</v>
      </c>
      <c r="E1166" s="25">
        <v>15</v>
      </c>
      <c r="F1166" s="13"/>
      <c r="G1166" s="13"/>
      <c r="H1166" s="13"/>
      <c r="I1166" s="13"/>
      <c r="J1166" s="13"/>
      <c r="K1166" s="13"/>
      <c r="L1166" s="13"/>
      <c r="M1166" s="13"/>
      <c r="N1166" s="372"/>
      <c r="O1166" s="13"/>
      <c r="P1166" s="336"/>
      <c r="Q1166" s="336"/>
      <c r="R1166" s="13"/>
      <c r="S1166" s="13"/>
    </row>
    <row r="1167" spans="2:19" ht="25.5" customHeight="1">
      <c r="B1167" s="335" t="s">
        <v>64</v>
      </c>
      <c r="C1167" s="13"/>
      <c r="D1167" s="25">
        <v>8</v>
      </c>
      <c r="E1167" s="25">
        <v>7</v>
      </c>
      <c r="F1167" s="13"/>
      <c r="G1167" s="13"/>
      <c r="H1167" s="13"/>
      <c r="I1167" s="13"/>
      <c r="J1167" s="13"/>
      <c r="K1167" s="13"/>
      <c r="L1167" s="13"/>
      <c r="M1167" s="13"/>
      <c r="N1167" s="372"/>
      <c r="O1167" s="13"/>
      <c r="P1167" s="336"/>
      <c r="Q1167" s="336"/>
      <c r="R1167" s="13"/>
      <c r="S1167" s="13"/>
    </row>
    <row r="1168" spans="2:19" ht="25.5" customHeight="1">
      <c r="B1168" s="335" t="s">
        <v>93</v>
      </c>
      <c r="C1168" s="13"/>
      <c r="D1168" s="25">
        <v>10</v>
      </c>
      <c r="E1168" s="25">
        <v>10</v>
      </c>
      <c r="F1168" s="13"/>
      <c r="G1168" s="13"/>
      <c r="H1168" s="13"/>
      <c r="I1168" s="13"/>
      <c r="J1168" s="13"/>
      <c r="K1168" s="13"/>
      <c r="L1168" s="13"/>
      <c r="M1168" s="13"/>
      <c r="N1168" s="372"/>
      <c r="O1168" s="13"/>
      <c r="P1168" s="336"/>
      <c r="Q1168" s="336"/>
      <c r="R1168" s="13"/>
      <c r="S1168" s="13"/>
    </row>
    <row r="1169" spans="2:19" ht="25.5" customHeight="1">
      <c r="B1169" s="373" t="s">
        <v>14</v>
      </c>
      <c r="C1169" s="374"/>
      <c r="D1169" s="375"/>
      <c r="E1169" s="375">
        <v>108</v>
      </c>
      <c r="F1169" s="374"/>
      <c r="G1169" s="374"/>
      <c r="H1169" s="374"/>
      <c r="I1169" s="374"/>
      <c r="J1169" s="374"/>
      <c r="K1169" s="13"/>
      <c r="L1169" s="374"/>
      <c r="M1169" s="374"/>
      <c r="N1169" s="376"/>
      <c r="O1169" s="374"/>
      <c r="P1169" s="377"/>
      <c r="Q1169" s="377"/>
      <c r="R1169" s="374"/>
      <c r="S1169" s="374"/>
    </row>
    <row r="1170" spans="2:19" ht="25.5" customHeight="1">
      <c r="B1170" s="335" t="s">
        <v>67</v>
      </c>
      <c r="C1170" s="13"/>
      <c r="D1170" s="25">
        <v>10</v>
      </c>
      <c r="E1170" s="25">
        <v>10</v>
      </c>
      <c r="F1170" s="13"/>
      <c r="G1170" s="13"/>
      <c r="H1170" s="13"/>
      <c r="I1170" s="13"/>
      <c r="J1170" s="13"/>
      <c r="K1170" s="13"/>
      <c r="L1170" s="13"/>
      <c r="M1170" s="13"/>
      <c r="N1170" s="372"/>
      <c r="O1170" s="13"/>
      <c r="P1170" s="336"/>
      <c r="Q1170" s="336"/>
      <c r="R1170" s="13"/>
      <c r="S1170" s="13"/>
    </row>
    <row r="1171" spans="2:19" ht="25.5" customHeight="1">
      <c r="B1171" s="373" t="s">
        <v>154</v>
      </c>
      <c r="C1171" s="374"/>
      <c r="D1171" s="375"/>
      <c r="E1171" s="375">
        <v>100</v>
      </c>
      <c r="F1171" s="374"/>
      <c r="G1171" s="374"/>
      <c r="H1171" s="374"/>
      <c r="I1171" s="374"/>
      <c r="J1171" s="374"/>
      <c r="K1171" s="374"/>
      <c r="L1171" s="374"/>
      <c r="M1171" s="374"/>
      <c r="N1171" s="376"/>
      <c r="O1171" s="374"/>
      <c r="P1171" s="377"/>
      <c r="Q1171" s="377"/>
      <c r="R1171" s="374"/>
      <c r="S1171" s="374"/>
    </row>
    <row r="1172" spans="2:19" ht="25.5" customHeight="1">
      <c r="B1172" s="335" t="s">
        <v>15</v>
      </c>
      <c r="C1172" s="13"/>
      <c r="D1172" s="25">
        <v>0.7</v>
      </c>
      <c r="E1172" s="25">
        <v>0.7</v>
      </c>
      <c r="F1172" s="13"/>
      <c r="G1172" s="13"/>
      <c r="H1172" s="13"/>
      <c r="I1172" s="13"/>
      <c r="J1172" s="13"/>
      <c r="K1172" s="13"/>
      <c r="L1172" s="13"/>
      <c r="M1172" s="13"/>
      <c r="N1172" s="372"/>
      <c r="O1172" s="13"/>
      <c r="P1172" s="336"/>
      <c r="Q1172" s="336"/>
      <c r="R1172" s="13"/>
      <c r="S1172" s="13"/>
    </row>
    <row r="1173" spans="2:19" ht="49.5" customHeight="1">
      <c r="B1173" s="378" t="s">
        <v>26</v>
      </c>
      <c r="C1173" s="14">
        <v>100</v>
      </c>
      <c r="D1173" s="14"/>
      <c r="E1173" s="14"/>
      <c r="F1173" s="342"/>
      <c r="G1173" s="342"/>
      <c r="H1173" s="342"/>
      <c r="I1173" s="342"/>
      <c r="J1173" s="342"/>
      <c r="K1173" s="342">
        <f>SUM(K1174:K1175)</f>
        <v>45.38</v>
      </c>
      <c r="L1173" s="342"/>
      <c r="M1173" s="342"/>
      <c r="N1173" s="237"/>
      <c r="O1173" s="342"/>
      <c r="P1173" s="379"/>
      <c r="Q1173" s="379"/>
      <c r="R1173" s="342"/>
      <c r="S1173" s="342"/>
    </row>
    <row r="1174" spans="2:19" ht="36.75" customHeight="1">
      <c r="B1174" s="337" t="s">
        <v>300</v>
      </c>
      <c r="C1174" s="13"/>
      <c r="D1174" s="25">
        <v>108</v>
      </c>
      <c r="E1174" s="25">
        <v>108</v>
      </c>
      <c r="F1174" s="13"/>
      <c r="G1174" s="13"/>
      <c r="H1174" s="13"/>
      <c r="I1174" s="13"/>
      <c r="J1174" s="13">
        <v>360</v>
      </c>
      <c r="K1174" s="13">
        <f>J1174*D1174/1000</f>
        <v>38.88</v>
      </c>
      <c r="L1174" s="13"/>
      <c r="M1174" s="13"/>
      <c r="N1174" s="372"/>
      <c r="O1174" s="13"/>
      <c r="P1174" s="336"/>
      <c r="Q1174" s="336"/>
      <c r="R1174" s="13"/>
      <c r="S1174" s="13"/>
    </row>
    <row r="1175" spans="2:19" ht="26.25" customHeight="1">
      <c r="B1175" s="335" t="s">
        <v>67</v>
      </c>
      <c r="C1175" s="13"/>
      <c r="D1175" s="25">
        <v>10</v>
      </c>
      <c r="E1175" s="25">
        <v>10</v>
      </c>
      <c r="F1175" s="13"/>
      <c r="G1175" s="13"/>
      <c r="H1175" s="13"/>
      <c r="I1175" s="13"/>
      <c r="J1175" s="13">
        <v>650</v>
      </c>
      <c r="K1175" s="13">
        <f>J1175*D1175/1000</f>
        <v>6.5</v>
      </c>
      <c r="L1175" s="13"/>
      <c r="M1175" s="13"/>
      <c r="N1175" s="372"/>
      <c r="O1175" s="13"/>
      <c r="P1175" s="336"/>
      <c r="Q1175" s="336"/>
      <c r="R1175" s="13"/>
      <c r="S1175" s="13"/>
    </row>
    <row r="1176" spans="2:19" s="35" customFormat="1" ht="30" customHeight="1">
      <c r="B1176" s="107" t="s">
        <v>185</v>
      </c>
      <c r="C1176" s="32">
        <v>200</v>
      </c>
      <c r="D1176" s="32"/>
      <c r="E1176" s="32"/>
      <c r="F1176" s="32">
        <v>6.8</v>
      </c>
      <c r="G1176" s="32">
        <v>8</v>
      </c>
      <c r="H1176" s="32">
        <v>38</v>
      </c>
      <c r="I1176" s="32">
        <v>230</v>
      </c>
      <c r="J1176" s="32"/>
      <c r="K1176" s="33">
        <f>SUM(K1177:K1184)</f>
        <v>8.246500000000001</v>
      </c>
      <c r="L1176" s="33">
        <v>3.7</v>
      </c>
      <c r="M1176" s="32">
        <v>0.08</v>
      </c>
      <c r="N1176" s="47">
        <v>0</v>
      </c>
      <c r="O1176" s="33">
        <v>4.1</v>
      </c>
      <c r="P1176" s="74">
        <v>25.9</v>
      </c>
      <c r="Q1176" s="47">
        <v>34.5</v>
      </c>
      <c r="R1176" s="32">
        <v>23.1</v>
      </c>
      <c r="S1176" s="32">
        <v>1.33</v>
      </c>
    </row>
    <row r="1177" spans="2:19" ht="21.75" customHeight="1">
      <c r="B1177" s="118" t="s">
        <v>115</v>
      </c>
      <c r="C1177" s="32"/>
      <c r="D1177" s="43">
        <v>57</v>
      </c>
      <c r="E1177" s="43">
        <v>57</v>
      </c>
      <c r="F1177" s="45"/>
      <c r="G1177" s="45"/>
      <c r="H1177" s="45"/>
      <c r="I1177" s="45"/>
      <c r="J1177" s="43">
        <v>54.7</v>
      </c>
      <c r="K1177" s="60">
        <f>J1177*D1177/1000</f>
        <v>3.1179</v>
      </c>
      <c r="L1177" s="45"/>
      <c r="M1177" s="45"/>
      <c r="N1177" s="45"/>
      <c r="O1177" s="45"/>
      <c r="P1177" s="117"/>
      <c r="Q1177" s="117"/>
      <c r="R1177" s="45"/>
      <c r="S1177" s="45"/>
    </row>
    <row r="1178" spans="2:19" ht="21.75" customHeight="1">
      <c r="B1178" s="118" t="s">
        <v>67</v>
      </c>
      <c r="C1178" s="32"/>
      <c r="D1178" s="43">
        <v>2.5</v>
      </c>
      <c r="E1178" s="43">
        <v>2.5</v>
      </c>
      <c r="F1178" s="45"/>
      <c r="G1178" s="45"/>
      <c r="H1178" s="45"/>
      <c r="I1178" s="45"/>
      <c r="J1178" s="43">
        <v>650</v>
      </c>
      <c r="K1178" s="60">
        <f aca="true" t="shared" si="47" ref="K1178:K1184">J1178*D1178/1000</f>
        <v>1.625</v>
      </c>
      <c r="L1178" s="45"/>
      <c r="M1178" s="45"/>
      <c r="N1178" s="45"/>
      <c r="O1178" s="45"/>
      <c r="P1178" s="117"/>
      <c r="Q1178" s="117"/>
      <c r="R1178" s="45"/>
      <c r="S1178" s="45"/>
    </row>
    <row r="1179" spans="2:19" ht="21.75" customHeight="1">
      <c r="B1179" s="118" t="s">
        <v>64</v>
      </c>
      <c r="C1179" s="32"/>
      <c r="D1179" s="43">
        <v>24</v>
      </c>
      <c r="E1179" s="43">
        <v>20</v>
      </c>
      <c r="F1179" s="45"/>
      <c r="G1179" s="45"/>
      <c r="H1179" s="45"/>
      <c r="I1179" s="45"/>
      <c r="J1179" s="43">
        <v>38.4</v>
      </c>
      <c r="K1179" s="60">
        <f t="shared" si="47"/>
        <v>0.9215999999999999</v>
      </c>
      <c r="L1179" s="45"/>
      <c r="M1179" s="45"/>
      <c r="N1179" s="45"/>
      <c r="O1179" s="45"/>
      <c r="P1179" s="117"/>
      <c r="Q1179" s="117"/>
      <c r="R1179" s="45"/>
      <c r="S1179" s="45"/>
    </row>
    <row r="1180" spans="2:19" ht="21.75" customHeight="1">
      <c r="B1180" s="118" t="s">
        <v>158</v>
      </c>
      <c r="C1180" s="32"/>
      <c r="D1180" s="43">
        <v>32</v>
      </c>
      <c r="E1180" s="43">
        <v>26</v>
      </c>
      <c r="F1180" s="45"/>
      <c r="G1180" s="45"/>
      <c r="H1180" s="45"/>
      <c r="I1180" s="45"/>
      <c r="J1180" s="43"/>
      <c r="K1180" s="60">
        <f t="shared" si="47"/>
        <v>0</v>
      </c>
      <c r="L1180" s="45"/>
      <c r="M1180" s="45"/>
      <c r="N1180" s="45"/>
      <c r="O1180" s="45"/>
      <c r="P1180" s="117"/>
      <c r="Q1180" s="117"/>
      <c r="R1180" s="45"/>
      <c r="S1180" s="45"/>
    </row>
    <row r="1181" spans="2:19" ht="21.75" customHeight="1">
      <c r="B1181" s="118" t="s">
        <v>117</v>
      </c>
      <c r="C1181" s="32"/>
      <c r="D1181" s="43">
        <v>35</v>
      </c>
      <c r="E1181" s="43">
        <v>26</v>
      </c>
      <c r="F1181" s="45"/>
      <c r="G1181" s="45"/>
      <c r="H1181" s="45"/>
      <c r="I1181" s="45"/>
      <c r="J1181" s="43">
        <v>48</v>
      </c>
      <c r="K1181" s="60">
        <f t="shared" si="47"/>
        <v>1.68</v>
      </c>
      <c r="L1181" s="45"/>
      <c r="M1181" s="45"/>
      <c r="N1181" s="45"/>
      <c r="O1181" s="45"/>
      <c r="P1181" s="117"/>
      <c r="Q1181" s="117"/>
      <c r="R1181" s="45"/>
      <c r="S1181" s="45"/>
    </row>
    <row r="1182" spans="2:19" ht="31.5" customHeight="1">
      <c r="B1182" s="118" t="s">
        <v>189</v>
      </c>
      <c r="C1182" s="32"/>
      <c r="D1182" s="43">
        <v>51</v>
      </c>
      <c r="E1182" s="43">
        <v>40</v>
      </c>
      <c r="F1182" s="45"/>
      <c r="G1182" s="45"/>
      <c r="H1182" s="45"/>
      <c r="I1182" s="45"/>
      <c r="J1182" s="43"/>
      <c r="K1182" s="60">
        <f t="shared" si="47"/>
        <v>0</v>
      </c>
      <c r="L1182" s="45"/>
      <c r="M1182" s="45"/>
      <c r="N1182" s="45"/>
      <c r="O1182" s="45"/>
      <c r="P1182" s="117"/>
      <c r="Q1182" s="117"/>
      <c r="R1182" s="45"/>
      <c r="S1182" s="45"/>
    </row>
    <row r="1183" spans="2:19" ht="21.75" customHeight="1">
      <c r="B1183" s="118" t="s">
        <v>66</v>
      </c>
      <c r="C1183" s="32"/>
      <c r="D1183" s="43">
        <v>5</v>
      </c>
      <c r="E1183" s="43">
        <v>5</v>
      </c>
      <c r="F1183" s="45"/>
      <c r="G1183" s="45"/>
      <c r="H1183" s="45"/>
      <c r="I1183" s="45"/>
      <c r="J1183" s="43">
        <v>178</v>
      </c>
      <c r="K1183" s="60">
        <f t="shared" si="47"/>
        <v>0.89</v>
      </c>
      <c r="L1183" s="45"/>
      <c r="M1183" s="45"/>
      <c r="N1183" s="45"/>
      <c r="O1183" s="45"/>
      <c r="P1183" s="117"/>
      <c r="Q1183" s="117"/>
      <c r="R1183" s="45"/>
      <c r="S1183" s="45"/>
    </row>
    <row r="1184" spans="2:205" s="37" customFormat="1" ht="20.25" customHeight="1">
      <c r="B1184" s="99" t="s">
        <v>15</v>
      </c>
      <c r="C1184" s="26"/>
      <c r="D1184" s="28">
        <v>1</v>
      </c>
      <c r="E1184" s="28">
        <v>1</v>
      </c>
      <c r="F1184" s="29"/>
      <c r="G1184" s="29"/>
      <c r="H1184" s="29"/>
      <c r="I1184" s="29"/>
      <c r="J1184" s="28">
        <v>12</v>
      </c>
      <c r="K1184" s="60">
        <f t="shared" si="47"/>
        <v>0.012</v>
      </c>
      <c r="L1184" s="29"/>
      <c r="M1184" s="29"/>
      <c r="N1184" s="29"/>
      <c r="O1184" s="29"/>
      <c r="P1184" s="150"/>
      <c r="Q1184" s="150"/>
      <c r="R1184" s="29"/>
      <c r="S1184" s="29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</row>
    <row r="1185" spans="2:19" s="35" customFormat="1" ht="31.5">
      <c r="B1185" s="107" t="s">
        <v>301</v>
      </c>
      <c r="C1185" s="32">
        <v>200</v>
      </c>
      <c r="D1185" s="32"/>
      <c r="E1185" s="32"/>
      <c r="F1185" s="32">
        <v>0.7</v>
      </c>
      <c r="G1185" s="32">
        <v>0.3</v>
      </c>
      <c r="H1185" s="33">
        <v>20.8</v>
      </c>
      <c r="I1185" s="32">
        <v>79</v>
      </c>
      <c r="J1185" s="32"/>
      <c r="K1185" s="33">
        <f>SUM(K1186:K1190)</f>
        <v>9.260329999999998</v>
      </c>
      <c r="L1185" s="32">
        <v>100</v>
      </c>
      <c r="M1185" s="32">
        <v>0.02</v>
      </c>
      <c r="N1185" s="69">
        <v>0</v>
      </c>
      <c r="O1185" s="32">
        <v>0.8</v>
      </c>
      <c r="P1185" s="47">
        <v>21.3</v>
      </c>
      <c r="Q1185" s="47">
        <v>3.4</v>
      </c>
      <c r="R1185" s="32">
        <v>3.4</v>
      </c>
      <c r="S1185" s="32">
        <v>0.6</v>
      </c>
    </row>
    <row r="1186" spans="2:19" ht="23.25" customHeight="1">
      <c r="B1186" s="123" t="s">
        <v>114</v>
      </c>
      <c r="C1186" s="32"/>
      <c r="D1186" s="43">
        <v>12</v>
      </c>
      <c r="E1186" s="43">
        <v>12</v>
      </c>
      <c r="F1186" s="45"/>
      <c r="G1186" s="45"/>
      <c r="H1186" s="45"/>
      <c r="I1186" s="45"/>
      <c r="J1186" s="43">
        <v>416</v>
      </c>
      <c r="K1186" s="43">
        <f>J1186*D1186/1000</f>
        <v>4.992</v>
      </c>
      <c r="L1186" s="45"/>
      <c r="M1186" s="45"/>
      <c r="N1186" s="116"/>
      <c r="O1186" s="45"/>
      <c r="P1186" s="117"/>
      <c r="Q1186" s="117"/>
      <c r="R1186" s="45"/>
      <c r="S1186" s="45"/>
    </row>
    <row r="1187" spans="2:19" ht="21.75" customHeight="1">
      <c r="B1187" s="118" t="s">
        <v>122</v>
      </c>
      <c r="C1187" s="32"/>
      <c r="D1187" s="43">
        <v>28.5</v>
      </c>
      <c r="E1187" s="43">
        <v>25</v>
      </c>
      <c r="F1187" s="45"/>
      <c r="G1187" s="45"/>
      <c r="H1187" s="45"/>
      <c r="I1187" s="45"/>
      <c r="J1187" s="43">
        <v>110.5</v>
      </c>
      <c r="K1187" s="43">
        <f>J1187*D1187/1000</f>
        <v>3.14925</v>
      </c>
      <c r="L1187" s="45"/>
      <c r="M1187" s="45"/>
      <c r="N1187" s="116"/>
      <c r="O1187" s="45"/>
      <c r="P1187" s="117"/>
      <c r="Q1187" s="117"/>
      <c r="R1187" s="45"/>
      <c r="S1187" s="45"/>
    </row>
    <row r="1188" spans="2:19" ht="33.75" customHeight="1">
      <c r="B1188" s="118" t="s">
        <v>63</v>
      </c>
      <c r="C1188" s="32"/>
      <c r="D1188" s="43">
        <v>183</v>
      </c>
      <c r="E1188" s="43">
        <v>183</v>
      </c>
      <c r="F1188" s="45"/>
      <c r="G1188" s="45"/>
      <c r="H1188" s="45"/>
      <c r="I1188" s="45"/>
      <c r="J1188" s="43"/>
      <c r="K1188" s="43">
        <f>J1188*D1188/1000</f>
        <v>0</v>
      </c>
      <c r="L1188" s="45"/>
      <c r="M1188" s="45"/>
      <c r="N1188" s="116"/>
      <c r="O1188" s="45"/>
      <c r="P1188" s="117"/>
      <c r="Q1188" s="117"/>
      <c r="R1188" s="45"/>
      <c r="S1188" s="45"/>
    </row>
    <row r="1189" spans="2:19" ht="33.75" customHeight="1">
      <c r="B1189" s="118" t="s">
        <v>71</v>
      </c>
      <c r="C1189" s="32"/>
      <c r="D1189" s="43">
        <v>10</v>
      </c>
      <c r="E1189" s="126">
        <v>10</v>
      </c>
      <c r="F1189" s="125"/>
      <c r="G1189" s="125"/>
      <c r="H1189" s="125"/>
      <c r="I1189" s="45"/>
      <c r="J1189" s="126">
        <v>90.5</v>
      </c>
      <c r="K1189" s="43">
        <f>J1189*D1189/1000</f>
        <v>0.905</v>
      </c>
      <c r="L1189" s="132"/>
      <c r="M1189" s="45"/>
      <c r="N1189" s="133"/>
      <c r="O1189" s="45"/>
      <c r="P1189" s="134"/>
      <c r="Q1189" s="117"/>
      <c r="R1189" s="125"/>
      <c r="S1189" s="45"/>
    </row>
    <row r="1190" spans="2:19" ht="20.25" customHeight="1">
      <c r="B1190" s="118" t="s">
        <v>121</v>
      </c>
      <c r="C1190" s="32"/>
      <c r="D1190" s="43">
        <v>0.06</v>
      </c>
      <c r="E1190" s="126">
        <v>0.06</v>
      </c>
      <c r="F1190" s="125"/>
      <c r="G1190" s="45"/>
      <c r="H1190" s="125"/>
      <c r="I1190" s="127"/>
      <c r="J1190" s="129">
        <v>3568</v>
      </c>
      <c r="K1190" s="43">
        <f>J1190*D1190/1000</f>
        <v>0.21408</v>
      </c>
      <c r="M1190" s="128"/>
      <c r="O1190" s="128"/>
      <c r="Q1190" s="131"/>
      <c r="R1190" s="127"/>
      <c r="S1190" s="128"/>
    </row>
    <row r="1191" spans="2:19" s="35" customFormat="1" ht="28.5" customHeight="1">
      <c r="B1191" s="87" t="s">
        <v>250</v>
      </c>
      <c r="C1191" s="53">
        <v>40</v>
      </c>
      <c r="D1191" s="53"/>
      <c r="E1191" s="53"/>
      <c r="F1191" s="54">
        <v>3.16</v>
      </c>
      <c r="G1191" s="54">
        <v>0.4</v>
      </c>
      <c r="H1191" s="54">
        <v>19.4</v>
      </c>
      <c r="I1191" s="55">
        <v>95</v>
      </c>
      <c r="J1191" s="55">
        <v>58</v>
      </c>
      <c r="K1191" s="32">
        <f>J1191*C1191/1000</f>
        <v>2.32</v>
      </c>
      <c r="L1191" s="42">
        <v>0</v>
      </c>
      <c r="M1191" s="32">
        <v>0.05</v>
      </c>
      <c r="N1191" s="78">
        <v>0</v>
      </c>
      <c r="O1191" s="32">
        <v>0.5</v>
      </c>
      <c r="P1191" s="74">
        <v>9.2</v>
      </c>
      <c r="Q1191" s="47">
        <v>35.7</v>
      </c>
      <c r="R1191" s="55">
        <v>13.2</v>
      </c>
      <c r="S1191" s="32">
        <v>0.8</v>
      </c>
    </row>
    <row r="1192" spans="2:19" s="44" customFormat="1" ht="28.5" customHeight="1">
      <c r="B1192" s="88" t="s">
        <v>59</v>
      </c>
      <c r="C1192" s="32">
        <v>20</v>
      </c>
      <c r="D1192" s="43"/>
      <c r="E1192" s="43"/>
      <c r="F1192" s="32">
        <v>1.4</v>
      </c>
      <c r="G1192" s="32">
        <v>0.24</v>
      </c>
      <c r="H1192" s="32">
        <v>7.8</v>
      </c>
      <c r="I1192" s="69">
        <v>40</v>
      </c>
      <c r="J1192" s="32">
        <v>57</v>
      </c>
      <c r="K1192" s="32">
        <f>J1192*C1192/1000</f>
        <v>1.14</v>
      </c>
      <c r="L1192" s="42">
        <v>0</v>
      </c>
      <c r="M1192" s="32">
        <v>0.04</v>
      </c>
      <c r="N1192" s="78">
        <v>0</v>
      </c>
      <c r="O1192" s="32">
        <v>0.28</v>
      </c>
      <c r="P1192" s="74">
        <v>5.8</v>
      </c>
      <c r="Q1192" s="47">
        <v>30</v>
      </c>
      <c r="R1192" s="33">
        <v>9.4</v>
      </c>
      <c r="S1192" s="32">
        <v>0.78</v>
      </c>
    </row>
    <row r="1193" spans="1:20" s="5" customFormat="1" ht="24" customHeight="1">
      <c r="A1193" s="501" t="s">
        <v>386</v>
      </c>
      <c r="B1193" s="502"/>
      <c r="C1193" s="503">
        <v>735</v>
      </c>
      <c r="D1193" s="503"/>
      <c r="E1193" s="504"/>
      <c r="F1193" s="551">
        <f>SUM(F1136+F1143+F1161+F1176+F1185+F1191+F1192)</f>
        <v>33.26</v>
      </c>
      <c r="G1193" s="551">
        <f aca="true" t="shared" si="48" ref="G1193:S1193">SUM(G1136+G1143+G1161+G1176+G1185+G1191+G1192)</f>
        <v>35.839999999999996</v>
      </c>
      <c r="H1193" s="551">
        <f t="shared" si="48"/>
        <v>140.8</v>
      </c>
      <c r="I1193" s="551">
        <f t="shared" si="48"/>
        <v>964</v>
      </c>
      <c r="J1193" s="551">
        <f t="shared" si="48"/>
        <v>115</v>
      </c>
      <c r="K1193" s="551">
        <f t="shared" si="48"/>
        <v>46.14397999999999</v>
      </c>
      <c r="L1193" s="551">
        <f t="shared" si="48"/>
        <v>130.8</v>
      </c>
      <c r="M1193" s="551">
        <f t="shared" si="48"/>
        <v>0.43</v>
      </c>
      <c r="N1193" s="551">
        <f t="shared" si="48"/>
        <v>7</v>
      </c>
      <c r="O1193" s="551">
        <f t="shared" si="48"/>
        <v>72.97999999999999</v>
      </c>
      <c r="P1193" s="551">
        <f t="shared" si="48"/>
        <v>217.00000000000003</v>
      </c>
      <c r="Q1193" s="551">
        <f t="shared" si="48"/>
        <v>302.6</v>
      </c>
      <c r="R1193" s="551">
        <f t="shared" si="48"/>
        <v>118.3</v>
      </c>
      <c r="S1193" s="551">
        <f t="shared" si="48"/>
        <v>7.28</v>
      </c>
      <c r="T1193" s="506"/>
    </row>
    <row r="1194" spans="1:20" s="8" customFormat="1" ht="24" customHeight="1">
      <c r="A1194" s="507" t="s">
        <v>240</v>
      </c>
      <c r="B1194" s="508"/>
      <c r="C1194" s="509" t="s">
        <v>518</v>
      </c>
      <c r="D1194" s="510"/>
      <c r="E1194" s="510"/>
      <c r="F1194" s="553">
        <f>SUM(F1193+F1134)</f>
        <v>51.86</v>
      </c>
      <c r="G1194" s="553">
        <f aca="true" t="shared" si="49" ref="G1194:S1194">SUM(G1193+G1134)</f>
        <v>55.239999999999995</v>
      </c>
      <c r="H1194" s="553">
        <f t="shared" si="49"/>
        <v>224.8</v>
      </c>
      <c r="I1194" s="553">
        <f t="shared" si="49"/>
        <v>1604</v>
      </c>
      <c r="J1194" s="553">
        <f t="shared" si="49"/>
        <v>230</v>
      </c>
      <c r="K1194" s="553">
        <f t="shared" si="49"/>
        <v>49.60397999999999</v>
      </c>
      <c r="L1194" s="553">
        <f t="shared" si="49"/>
        <v>133.31</v>
      </c>
      <c r="M1194" s="553">
        <f t="shared" si="49"/>
        <v>0.63</v>
      </c>
      <c r="N1194" s="553">
        <f t="shared" si="49"/>
        <v>109.5</v>
      </c>
      <c r="O1194" s="553">
        <f t="shared" si="49"/>
        <v>74.24999999999999</v>
      </c>
      <c r="P1194" s="553">
        <f t="shared" si="49"/>
        <v>701.4</v>
      </c>
      <c r="Q1194" s="553">
        <f t="shared" si="49"/>
        <v>718.3</v>
      </c>
      <c r="R1194" s="553">
        <f t="shared" si="49"/>
        <v>192.29000000000002</v>
      </c>
      <c r="S1194" s="553">
        <f t="shared" si="49"/>
        <v>9.96</v>
      </c>
      <c r="T1194" s="298"/>
    </row>
    <row r="1195" spans="1:20" ht="20.25" customHeight="1">
      <c r="A1195" s="281"/>
      <c r="B1195" s="277"/>
      <c r="C1195" s="278"/>
      <c r="D1195" s="279"/>
      <c r="E1195" s="279"/>
      <c r="F1195" s="279"/>
      <c r="G1195" s="279"/>
      <c r="H1195" s="279"/>
      <c r="I1195" s="280"/>
      <c r="J1195" s="281"/>
      <c r="K1195" s="281"/>
      <c r="L1195" s="282" t="s">
        <v>81</v>
      </c>
      <c r="M1195" s="283"/>
      <c r="N1195" s="283"/>
      <c r="O1195" s="283"/>
      <c r="P1195" s="283"/>
      <c r="Q1195" s="283"/>
      <c r="R1195" s="283"/>
      <c r="S1195" s="284"/>
      <c r="T1195" s="253"/>
    </row>
    <row r="1196" spans="1:20" ht="40.5" customHeight="1">
      <c r="A1196" s="622" t="s">
        <v>235</v>
      </c>
      <c r="B1196" s="624" t="s">
        <v>72</v>
      </c>
      <c r="C1196" s="285"/>
      <c r="D1196" s="286"/>
      <c r="E1196" s="287"/>
      <c r="F1196" s="626" t="s">
        <v>236</v>
      </c>
      <c r="G1196" s="627"/>
      <c r="H1196" s="628"/>
      <c r="I1196" s="629" t="s">
        <v>78</v>
      </c>
      <c r="J1196" s="288"/>
      <c r="K1196" s="288"/>
      <c r="L1196" s="619" t="s">
        <v>82</v>
      </c>
      <c r="M1196" s="620"/>
      <c r="N1196" s="620"/>
      <c r="O1196" s="620"/>
      <c r="P1196" s="620" t="s">
        <v>83</v>
      </c>
      <c r="Q1196" s="620"/>
      <c r="R1196" s="620"/>
      <c r="S1196" s="621"/>
      <c r="T1196" s="253"/>
    </row>
    <row r="1197" spans="1:20" ht="91.5" customHeight="1">
      <c r="A1197" s="623"/>
      <c r="B1197" s="625"/>
      <c r="C1197" s="289" t="s">
        <v>237</v>
      </c>
      <c r="D1197" s="290" t="s">
        <v>73</v>
      </c>
      <c r="E1197" s="290" t="s">
        <v>74</v>
      </c>
      <c r="F1197" s="291" t="s">
        <v>75</v>
      </c>
      <c r="G1197" s="291" t="s">
        <v>76</v>
      </c>
      <c r="H1197" s="292" t="s">
        <v>77</v>
      </c>
      <c r="I1197" s="630"/>
      <c r="J1197" s="293" t="s">
        <v>79</v>
      </c>
      <c r="K1197" s="294" t="s">
        <v>80</v>
      </c>
      <c r="L1197" s="295" t="s">
        <v>84</v>
      </c>
      <c r="M1197" s="295" t="s">
        <v>85</v>
      </c>
      <c r="N1197" s="295" t="s">
        <v>86</v>
      </c>
      <c r="O1197" s="295" t="s">
        <v>87</v>
      </c>
      <c r="P1197" s="295" t="s">
        <v>88</v>
      </c>
      <c r="Q1197" s="295" t="s">
        <v>89</v>
      </c>
      <c r="R1197" s="295" t="s">
        <v>90</v>
      </c>
      <c r="S1197" s="296" t="s">
        <v>91</v>
      </c>
      <c r="T1197" s="254"/>
    </row>
    <row r="1198" spans="1:20" ht="38.25" customHeight="1">
      <c r="A1198" s="263" t="s">
        <v>298</v>
      </c>
      <c r="B1198" s="264"/>
      <c r="C1198" s="265"/>
      <c r="D1198" s="266"/>
      <c r="E1198" s="263"/>
      <c r="F1198" s="267"/>
      <c r="G1198" s="268"/>
      <c r="H1198" s="268"/>
      <c r="I1198" s="268"/>
      <c r="J1198" s="325"/>
      <c r="K1198" s="326"/>
      <c r="L1198" s="273"/>
      <c r="M1198" s="273"/>
      <c r="N1198" s="273"/>
      <c r="O1198" s="273"/>
      <c r="P1198" s="273"/>
      <c r="Q1198" s="273"/>
      <c r="R1198" s="273"/>
      <c r="S1198" s="274"/>
      <c r="T1198" s="254"/>
    </row>
    <row r="1199" spans="1:20" s="8" customFormat="1" ht="33.75" customHeight="1">
      <c r="A1199" s="276" t="s">
        <v>360</v>
      </c>
      <c r="B1199" s="457"/>
      <c r="C1199" s="276"/>
      <c r="D1199" s="458"/>
      <c r="E1199" s="459"/>
      <c r="F1199" s="460"/>
      <c r="G1199" s="460"/>
      <c r="H1199" s="460"/>
      <c r="I1199" s="460"/>
      <c r="J1199" s="461"/>
      <c r="K1199" s="461" t="e">
        <f>SUM(K1202+K1201+K1200+#REF!+#REF!+#REF!)</f>
        <v>#REF!</v>
      </c>
      <c r="L1199" s="461"/>
      <c r="M1199" s="461"/>
      <c r="N1199" s="461"/>
      <c r="O1199" s="461"/>
      <c r="P1199" s="461"/>
      <c r="Q1199" s="461"/>
      <c r="R1199" s="461"/>
      <c r="S1199" s="461"/>
      <c r="T1199" s="298"/>
    </row>
    <row r="1200" spans="2:19" s="8" customFormat="1" ht="36" customHeight="1">
      <c r="B1200" s="538" t="s">
        <v>414</v>
      </c>
      <c r="C1200" s="554" t="s">
        <v>415</v>
      </c>
      <c r="D1200" s="327"/>
      <c r="E1200" s="482"/>
      <c r="F1200" s="391">
        <v>1.4</v>
      </c>
      <c r="G1200" s="483">
        <v>3.87</v>
      </c>
      <c r="H1200" s="483">
        <v>22.83</v>
      </c>
      <c r="I1200" s="485">
        <v>189</v>
      </c>
      <c r="J1200" s="483"/>
      <c r="K1200" s="483"/>
      <c r="L1200" s="483">
        <v>0.1</v>
      </c>
      <c r="M1200" s="483">
        <v>0.04</v>
      </c>
      <c r="N1200" s="485">
        <v>20</v>
      </c>
      <c r="O1200" s="483">
        <v>0.39</v>
      </c>
      <c r="P1200" s="483">
        <v>10</v>
      </c>
      <c r="Q1200" s="484">
        <v>22.8</v>
      </c>
      <c r="R1200" s="483">
        <v>5.6</v>
      </c>
      <c r="S1200" s="483">
        <v>20</v>
      </c>
    </row>
    <row r="1201" spans="2:19" s="10" customFormat="1" ht="48" customHeight="1">
      <c r="B1201" s="467" t="s">
        <v>416</v>
      </c>
      <c r="C1201" s="468"/>
      <c r="D1201" s="353">
        <v>30</v>
      </c>
      <c r="E1201" s="469">
        <v>30</v>
      </c>
      <c r="F1201" s="393"/>
      <c r="G1201" s="470"/>
      <c r="H1201" s="470"/>
      <c r="I1201" s="470"/>
      <c r="J1201" s="470"/>
      <c r="K1201" s="470"/>
      <c r="L1201" s="470"/>
      <c r="M1201" s="470"/>
      <c r="N1201" s="470"/>
      <c r="O1201" s="470"/>
      <c r="P1201" s="470"/>
      <c r="Q1201" s="470"/>
      <c r="R1201" s="470"/>
      <c r="S1201" s="470"/>
    </row>
    <row r="1202" spans="2:19" s="10" customFormat="1" ht="19.5" customHeight="1">
      <c r="B1202" s="473" t="s">
        <v>67</v>
      </c>
      <c r="C1202" s="468"/>
      <c r="D1202" s="353">
        <v>10</v>
      </c>
      <c r="E1202" s="469">
        <v>10</v>
      </c>
      <c r="F1202" s="393"/>
      <c r="G1202" s="470"/>
      <c r="H1202" s="470"/>
      <c r="I1202" s="470"/>
      <c r="J1202" s="470"/>
      <c r="K1202" s="470"/>
      <c r="L1202" s="470"/>
      <c r="M1202" s="470"/>
      <c r="N1202" s="470"/>
      <c r="O1202" s="470"/>
      <c r="P1202" s="470"/>
      <c r="Q1202" s="470"/>
      <c r="R1202" s="470"/>
      <c r="S1202" s="470"/>
    </row>
    <row r="1203" spans="2:19" s="10" customFormat="1" ht="19.5" customHeight="1">
      <c r="B1203" s="473" t="s">
        <v>417</v>
      </c>
      <c r="C1203" s="468"/>
      <c r="D1203" s="353">
        <v>10.1</v>
      </c>
      <c r="E1203" s="469">
        <v>10</v>
      </c>
      <c r="F1203" s="393"/>
      <c r="G1203" s="470"/>
      <c r="H1203" s="470"/>
      <c r="I1203" s="470"/>
      <c r="J1203" s="470"/>
      <c r="K1203" s="470"/>
      <c r="L1203" s="470"/>
      <c r="M1203" s="470"/>
      <c r="N1203" s="470"/>
      <c r="O1203" s="470"/>
      <c r="P1203" s="470"/>
      <c r="Q1203" s="470"/>
      <c r="R1203" s="470"/>
      <c r="S1203" s="470"/>
    </row>
    <row r="1204" spans="2:19" s="10" customFormat="1" ht="19.5" customHeight="1">
      <c r="B1204" s="473" t="s">
        <v>418</v>
      </c>
      <c r="C1204" s="468"/>
      <c r="D1204" s="353">
        <v>10.1</v>
      </c>
      <c r="E1204" s="469">
        <v>10</v>
      </c>
      <c r="F1204" s="393"/>
      <c r="G1204" s="470"/>
      <c r="H1204" s="470"/>
      <c r="I1204" s="470"/>
      <c r="J1204" s="470"/>
      <c r="K1204" s="470"/>
      <c r="L1204" s="470"/>
      <c r="M1204" s="470"/>
      <c r="N1204" s="470"/>
      <c r="O1204" s="470"/>
      <c r="P1204" s="470"/>
      <c r="Q1204" s="470"/>
      <c r="R1204" s="470"/>
      <c r="S1204" s="470"/>
    </row>
    <row r="1205" spans="2:19" s="17" customFormat="1" ht="60" customHeight="1">
      <c r="B1205" s="108" t="s">
        <v>278</v>
      </c>
      <c r="C1205" s="26">
        <v>230</v>
      </c>
      <c r="D1205" s="26"/>
      <c r="E1205" s="26"/>
      <c r="F1205" s="26">
        <v>10.7</v>
      </c>
      <c r="G1205" s="26">
        <v>11.9</v>
      </c>
      <c r="H1205" s="26">
        <v>51.2</v>
      </c>
      <c r="I1205" s="26">
        <v>308</v>
      </c>
      <c r="J1205" s="26"/>
      <c r="K1205" s="27"/>
      <c r="L1205" s="26">
        <v>0.93</v>
      </c>
      <c r="M1205" s="26">
        <v>0.17</v>
      </c>
      <c r="N1205" s="26">
        <v>121</v>
      </c>
      <c r="O1205" s="26">
        <v>0.93</v>
      </c>
      <c r="P1205" s="31">
        <v>462</v>
      </c>
      <c r="Q1205" s="52">
        <v>456</v>
      </c>
      <c r="R1205" s="26">
        <v>42</v>
      </c>
      <c r="S1205" s="26">
        <v>2.8</v>
      </c>
    </row>
    <row r="1206" spans="2:19" s="37" customFormat="1" ht="33.75" customHeight="1">
      <c r="B1206" s="335" t="s">
        <v>279</v>
      </c>
      <c r="C1206" s="13"/>
      <c r="D1206" s="25">
        <v>175.1</v>
      </c>
      <c r="E1206" s="25">
        <v>172.9</v>
      </c>
      <c r="F1206" s="13"/>
      <c r="G1206" s="13"/>
      <c r="H1206" s="13"/>
      <c r="I1206" s="13"/>
      <c r="J1206" s="25"/>
      <c r="K1206" s="239"/>
      <c r="L1206" s="13"/>
      <c r="M1206" s="13"/>
      <c r="N1206" s="13"/>
      <c r="O1206" s="13"/>
      <c r="P1206" s="336"/>
      <c r="Q1206" s="336"/>
      <c r="R1206" s="13"/>
      <c r="S1206" s="13"/>
    </row>
    <row r="1207" spans="2:19" s="37" customFormat="1" ht="33.75" customHeight="1">
      <c r="B1207" s="335" t="s">
        <v>280</v>
      </c>
      <c r="C1207" s="13"/>
      <c r="D1207" s="25">
        <v>16.4</v>
      </c>
      <c r="E1207" s="25">
        <v>16.4</v>
      </c>
      <c r="F1207" s="13"/>
      <c r="G1207" s="13"/>
      <c r="H1207" s="13"/>
      <c r="I1207" s="13"/>
      <c r="J1207" s="25"/>
      <c r="K1207" s="239"/>
      <c r="L1207" s="13"/>
      <c r="M1207" s="13"/>
      <c r="N1207" s="13"/>
      <c r="O1207" s="13"/>
      <c r="P1207" s="336"/>
      <c r="Q1207" s="336"/>
      <c r="R1207" s="13"/>
      <c r="S1207" s="13"/>
    </row>
    <row r="1208" spans="2:19" s="37" customFormat="1" ht="33.75" customHeight="1">
      <c r="B1208" s="335" t="s">
        <v>281</v>
      </c>
      <c r="C1208" s="13"/>
      <c r="D1208" s="25">
        <v>16.4</v>
      </c>
      <c r="E1208" s="25">
        <v>16.4</v>
      </c>
      <c r="F1208" s="13"/>
      <c r="G1208" s="13"/>
      <c r="H1208" s="13"/>
      <c r="I1208" s="13"/>
      <c r="J1208" s="25"/>
      <c r="K1208" s="239"/>
      <c r="L1208" s="13"/>
      <c r="M1208" s="13"/>
      <c r="N1208" s="13"/>
      <c r="O1208" s="13"/>
      <c r="P1208" s="336"/>
      <c r="Q1208" s="336"/>
      <c r="R1208" s="13"/>
      <c r="S1208" s="13"/>
    </row>
    <row r="1209" spans="2:19" s="37" customFormat="1" ht="33.75" customHeight="1">
      <c r="B1209" s="335" t="s">
        <v>104</v>
      </c>
      <c r="C1209" s="13"/>
      <c r="D1209" s="25">
        <v>8.4</v>
      </c>
      <c r="E1209" s="25">
        <v>8.4</v>
      </c>
      <c r="F1209" s="13"/>
      <c r="G1209" s="13"/>
      <c r="H1209" s="13"/>
      <c r="I1209" s="13"/>
      <c r="J1209" s="25"/>
      <c r="K1209" s="239"/>
      <c r="L1209" s="13"/>
      <c r="M1209" s="13"/>
      <c r="N1209" s="13"/>
      <c r="O1209" s="13"/>
      <c r="P1209" s="336"/>
      <c r="Q1209" s="336"/>
      <c r="R1209" s="13"/>
      <c r="S1209" s="13"/>
    </row>
    <row r="1210" spans="2:19" s="37" customFormat="1" ht="33.75" customHeight="1">
      <c r="B1210" s="335" t="s">
        <v>106</v>
      </c>
      <c r="C1210" s="13"/>
      <c r="D1210" s="25">
        <v>13.4</v>
      </c>
      <c r="E1210" s="25">
        <v>13.4</v>
      </c>
      <c r="F1210" s="13"/>
      <c r="G1210" s="13"/>
      <c r="H1210" s="13"/>
      <c r="I1210" s="13"/>
      <c r="J1210" s="25"/>
      <c r="K1210" s="239"/>
      <c r="L1210" s="13"/>
      <c r="M1210" s="13"/>
      <c r="N1210" s="13"/>
      <c r="O1210" s="13"/>
      <c r="P1210" s="336"/>
      <c r="Q1210" s="336"/>
      <c r="R1210" s="13"/>
      <c r="S1210" s="13"/>
    </row>
    <row r="1211" spans="2:19" s="37" customFormat="1" ht="33.75" customHeight="1">
      <c r="B1211" s="335" t="s">
        <v>3</v>
      </c>
      <c r="C1211" s="13"/>
      <c r="D1211" s="25">
        <v>8.4</v>
      </c>
      <c r="E1211" s="25">
        <v>8.4</v>
      </c>
      <c r="F1211" s="13"/>
      <c r="G1211" s="13"/>
      <c r="H1211" s="13"/>
      <c r="I1211" s="13"/>
      <c r="J1211" s="25"/>
      <c r="K1211" s="239"/>
      <c r="L1211" s="13"/>
      <c r="M1211" s="13"/>
      <c r="N1211" s="13"/>
      <c r="O1211" s="13"/>
      <c r="P1211" s="336"/>
      <c r="Q1211" s="336"/>
      <c r="R1211" s="13"/>
      <c r="S1211" s="13"/>
    </row>
    <row r="1212" spans="2:19" s="37" customFormat="1" ht="33.75" customHeight="1">
      <c r="B1212" s="335" t="s">
        <v>67</v>
      </c>
      <c r="C1212" s="13"/>
      <c r="D1212" s="25">
        <v>8.4</v>
      </c>
      <c r="E1212" s="25">
        <v>8.4</v>
      </c>
      <c r="F1212" s="13"/>
      <c r="G1212" s="13"/>
      <c r="H1212" s="13"/>
      <c r="I1212" s="13"/>
      <c r="J1212" s="25"/>
      <c r="K1212" s="239"/>
      <c r="L1212" s="13"/>
      <c r="M1212" s="13"/>
      <c r="N1212" s="13"/>
      <c r="O1212" s="13"/>
      <c r="P1212" s="336"/>
      <c r="Q1212" s="336"/>
      <c r="R1212" s="13"/>
      <c r="S1212" s="13"/>
    </row>
    <row r="1213" spans="2:19" s="37" customFormat="1" ht="33.75" customHeight="1">
      <c r="B1213" s="335" t="s">
        <v>282</v>
      </c>
      <c r="C1213" s="13"/>
      <c r="D1213" s="25"/>
      <c r="E1213" s="25">
        <v>210</v>
      </c>
      <c r="F1213" s="13"/>
      <c r="G1213" s="13"/>
      <c r="H1213" s="13"/>
      <c r="I1213" s="13"/>
      <c r="J1213" s="25"/>
      <c r="K1213" s="239"/>
      <c r="L1213" s="13"/>
      <c r="M1213" s="13"/>
      <c r="N1213" s="13"/>
      <c r="O1213" s="13"/>
      <c r="P1213" s="336"/>
      <c r="Q1213" s="336"/>
      <c r="R1213" s="13"/>
      <c r="S1213" s="13"/>
    </row>
    <row r="1214" spans="2:19" s="37" customFormat="1" ht="33.75" customHeight="1">
      <c r="B1214" s="337" t="s">
        <v>283</v>
      </c>
      <c r="C1214" s="13"/>
      <c r="D1214" s="25">
        <v>20</v>
      </c>
      <c r="E1214" s="25">
        <v>20</v>
      </c>
      <c r="F1214" s="13"/>
      <c r="G1214" s="13"/>
      <c r="H1214" s="13"/>
      <c r="I1214" s="13"/>
      <c r="J1214" s="25"/>
      <c r="K1214" s="239"/>
      <c r="L1214" s="13"/>
      <c r="M1214" s="13"/>
      <c r="N1214" s="13"/>
      <c r="O1214" s="13"/>
      <c r="P1214" s="336"/>
      <c r="Q1214" s="336"/>
      <c r="R1214" s="13"/>
      <c r="S1214" s="13"/>
    </row>
    <row r="1215" spans="2:19" s="9" customFormat="1" ht="40.5" customHeight="1">
      <c r="B1215" s="108" t="s">
        <v>368</v>
      </c>
      <c r="C1215" s="26">
        <v>125</v>
      </c>
      <c r="D1215" s="26"/>
      <c r="E1215" s="26"/>
      <c r="F1215" s="26">
        <v>6.2</v>
      </c>
      <c r="G1215" s="27">
        <v>3.1</v>
      </c>
      <c r="H1215" s="26">
        <v>9.2</v>
      </c>
      <c r="I1215" s="26">
        <v>85</v>
      </c>
      <c r="J1215" s="26"/>
      <c r="K1215" s="27"/>
      <c r="L1215" s="27">
        <v>0.9</v>
      </c>
      <c r="M1215" s="26">
        <v>0.1</v>
      </c>
      <c r="N1215" s="31">
        <v>27</v>
      </c>
      <c r="O1215" s="26">
        <v>0</v>
      </c>
      <c r="P1215" s="52">
        <v>165</v>
      </c>
      <c r="Q1215" s="52">
        <v>130</v>
      </c>
      <c r="R1215" s="31">
        <v>20.4</v>
      </c>
      <c r="S1215" s="26">
        <v>0.1</v>
      </c>
    </row>
    <row r="1216" spans="2:19" s="10" customFormat="1" ht="19.5" customHeight="1">
      <c r="B1216" s="467" t="s">
        <v>369</v>
      </c>
      <c r="C1216" s="486"/>
      <c r="D1216" s="353">
        <v>125</v>
      </c>
      <c r="E1216" s="469">
        <v>125</v>
      </c>
      <c r="F1216" s="393"/>
      <c r="G1216" s="470"/>
      <c r="H1216" s="470"/>
      <c r="I1216" s="470"/>
      <c r="J1216" s="470"/>
      <c r="K1216" s="470"/>
      <c r="L1216" s="470"/>
      <c r="M1216" s="470"/>
      <c r="N1216" s="472"/>
      <c r="O1216" s="470"/>
      <c r="P1216" s="470"/>
      <c r="Q1216" s="470"/>
      <c r="R1216" s="470"/>
      <c r="S1216" s="470"/>
    </row>
    <row r="1217" spans="2:19" s="35" customFormat="1" ht="30" customHeight="1">
      <c r="B1217" s="107" t="s">
        <v>370</v>
      </c>
      <c r="C1217" s="32">
        <v>100</v>
      </c>
      <c r="D1217" s="32"/>
      <c r="E1217" s="32"/>
      <c r="F1217" s="33">
        <v>5</v>
      </c>
      <c r="G1217" s="33">
        <v>2.5</v>
      </c>
      <c r="H1217" s="33">
        <v>8.5</v>
      </c>
      <c r="I1217" s="32">
        <v>87</v>
      </c>
      <c r="J1217" s="32"/>
      <c r="K1217" s="32"/>
      <c r="L1217" s="33">
        <v>0.6</v>
      </c>
      <c r="M1217" s="33">
        <v>0.03</v>
      </c>
      <c r="N1217" s="47">
        <v>22</v>
      </c>
      <c r="O1217" s="33">
        <v>0</v>
      </c>
      <c r="P1217" s="32">
        <v>119</v>
      </c>
      <c r="Q1217" s="32">
        <v>91</v>
      </c>
      <c r="R1217" s="32">
        <v>14</v>
      </c>
      <c r="S1217" s="32">
        <v>0.1</v>
      </c>
    </row>
    <row r="1218" spans="2:19" ht="29.25" customHeight="1">
      <c r="B1218" s="360" t="s">
        <v>371</v>
      </c>
      <c r="C1218" s="329"/>
      <c r="D1218" s="332">
        <v>104</v>
      </c>
      <c r="E1218" s="332">
        <v>100</v>
      </c>
      <c r="F1218" s="334"/>
      <c r="G1218" s="334"/>
      <c r="H1218" s="334"/>
      <c r="I1218" s="334"/>
      <c r="J1218" s="332"/>
      <c r="K1218" s="332"/>
      <c r="L1218" s="334"/>
      <c r="M1218" s="334"/>
      <c r="N1218" s="349"/>
      <c r="O1218" s="334"/>
      <c r="P1218" s="334"/>
      <c r="Q1218" s="334"/>
      <c r="R1218" s="334"/>
      <c r="S1218" s="334"/>
    </row>
    <row r="1219" spans="2:19" s="35" customFormat="1" ht="30" customHeight="1">
      <c r="B1219" s="107" t="s">
        <v>372</v>
      </c>
      <c r="C1219" s="32">
        <v>100</v>
      </c>
      <c r="D1219" s="32"/>
      <c r="E1219" s="32"/>
      <c r="F1219" s="33">
        <v>5</v>
      </c>
      <c r="G1219" s="33">
        <v>2.5</v>
      </c>
      <c r="H1219" s="33">
        <v>3.5</v>
      </c>
      <c r="I1219" s="32">
        <v>68</v>
      </c>
      <c r="J1219" s="32"/>
      <c r="K1219" s="32"/>
      <c r="L1219" s="33">
        <v>0.6</v>
      </c>
      <c r="M1219" s="33">
        <v>0.04</v>
      </c>
      <c r="N1219" s="47">
        <v>22</v>
      </c>
      <c r="O1219" s="33">
        <v>0</v>
      </c>
      <c r="P1219" s="32">
        <v>122</v>
      </c>
      <c r="Q1219" s="32">
        <v>96</v>
      </c>
      <c r="R1219" s="32">
        <v>15</v>
      </c>
      <c r="S1219" s="32">
        <v>0.1</v>
      </c>
    </row>
    <row r="1220" spans="2:19" ht="29.25" customHeight="1">
      <c r="B1220" s="360" t="s">
        <v>373</v>
      </c>
      <c r="C1220" s="329"/>
      <c r="D1220" s="332">
        <v>104</v>
      </c>
      <c r="E1220" s="332">
        <v>100</v>
      </c>
      <c r="F1220" s="334"/>
      <c r="G1220" s="334"/>
      <c r="H1220" s="334"/>
      <c r="I1220" s="334"/>
      <c r="J1220" s="332"/>
      <c r="K1220" s="332"/>
      <c r="L1220" s="334"/>
      <c r="M1220" s="334"/>
      <c r="N1220" s="334"/>
      <c r="O1220" s="334"/>
      <c r="P1220" s="334"/>
      <c r="Q1220" s="334"/>
      <c r="R1220" s="334"/>
      <c r="S1220" s="334"/>
    </row>
    <row r="1221" spans="2:19" s="35" customFormat="1" ht="78" customHeight="1">
      <c r="B1221" s="87" t="s">
        <v>275</v>
      </c>
      <c r="C1221" s="32" t="s">
        <v>56</v>
      </c>
      <c r="D1221" s="32"/>
      <c r="E1221" s="32"/>
      <c r="F1221" s="32">
        <v>0.01</v>
      </c>
      <c r="G1221" s="33">
        <v>0</v>
      </c>
      <c r="H1221" s="33">
        <v>11.1</v>
      </c>
      <c r="I1221" s="32">
        <v>45</v>
      </c>
      <c r="J1221" s="32"/>
      <c r="K1221" s="30"/>
      <c r="L1221" s="34">
        <v>1.1</v>
      </c>
      <c r="M1221" s="47">
        <v>0</v>
      </c>
      <c r="N1221" s="78">
        <v>0.1</v>
      </c>
      <c r="O1221" s="33">
        <v>0</v>
      </c>
      <c r="P1221" s="74">
        <v>2.8</v>
      </c>
      <c r="Q1221" s="69">
        <v>1.8</v>
      </c>
      <c r="R1221" s="32">
        <v>0.76</v>
      </c>
      <c r="S1221" s="32">
        <v>0.07</v>
      </c>
    </row>
    <row r="1222" spans="2:19" ht="19.5" customHeight="1">
      <c r="B1222" s="115" t="s">
        <v>108</v>
      </c>
      <c r="C1222" s="32"/>
      <c r="D1222" s="43">
        <v>1</v>
      </c>
      <c r="E1222" s="43">
        <v>1</v>
      </c>
      <c r="F1222" s="45"/>
      <c r="G1222" s="45"/>
      <c r="H1222" s="45"/>
      <c r="I1222" s="45"/>
      <c r="J1222" s="45"/>
      <c r="K1222" s="29"/>
      <c r="L1222" s="189"/>
      <c r="M1222" s="45"/>
      <c r="N1222" s="190"/>
      <c r="O1222" s="45"/>
      <c r="P1222" s="191"/>
      <c r="Q1222" s="562"/>
      <c r="R1222" s="45"/>
      <c r="S1222" s="45"/>
    </row>
    <row r="1223" spans="2:19" ht="19.5" customHeight="1">
      <c r="B1223" s="115" t="s">
        <v>71</v>
      </c>
      <c r="C1223" s="32"/>
      <c r="D1223" s="43">
        <v>10</v>
      </c>
      <c r="E1223" s="43">
        <v>10</v>
      </c>
      <c r="F1223" s="45"/>
      <c r="G1223" s="45"/>
      <c r="H1223" s="45"/>
      <c r="I1223" s="45"/>
      <c r="J1223" s="45"/>
      <c r="K1223" s="29"/>
      <c r="L1223" s="45"/>
      <c r="M1223" s="45"/>
      <c r="N1223" s="116"/>
      <c r="O1223" s="45"/>
      <c r="P1223" s="117"/>
      <c r="Q1223" s="562"/>
      <c r="R1223" s="45"/>
      <c r="S1223" s="45"/>
    </row>
    <row r="1224" spans="2:19" ht="19.5" customHeight="1">
      <c r="B1224" s="115" t="s">
        <v>109</v>
      </c>
      <c r="C1224" s="32"/>
      <c r="D1224" s="43">
        <v>12</v>
      </c>
      <c r="E1224" s="43">
        <v>10</v>
      </c>
      <c r="F1224" s="45"/>
      <c r="G1224" s="45"/>
      <c r="H1224" s="45"/>
      <c r="I1224" s="45"/>
      <c r="J1224" s="45"/>
      <c r="K1224" s="29"/>
      <c r="L1224" s="45"/>
      <c r="M1224" s="45"/>
      <c r="N1224" s="116"/>
      <c r="O1224" s="45"/>
      <c r="P1224" s="117"/>
      <c r="Q1224" s="562"/>
      <c r="R1224" s="45"/>
      <c r="S1224" s="45"/>
    </row>
    <row r="1225" spans="2:19" s="44" customFormat="1" ht="28.5" customHeight="1">
      <c r="B1225" s="88" t="s">
        <v>59</v>
      </c>
      <c r="C1225" s="32">
        <v>20</v>
      </c>
      <c r="D1225" s="43"/>
      <c r="E1225" s="43"/>
      <c r="F1225" s="32">
        <v>1.4</v>
      </c>
      <c r="G1225" s="32">
        <v>0.24</v>
      </c>
      <c r="H1225" s="32">
        <v>7.8</v>
      </c>
      <c r="I1225" s="69">
        <v>40</v>
      </c>
      <c r="J1225" s="32">
        <v>57</v>
      </c>
      <c r="K1225" s="32">
        <f>J1225*C1225/1000</f>
        <v>1.14</v>
      </c>
      <c r="L1225" s="42">
        <v>0</v>
      </c>
      <c r="M1225" s="32">
        <v>0.04</v>
      </c>
      <c r="N1225" s="78">
        <v>0</v>
      </c>
      <c r="O1225" s="32">
        <v>0.28</v>
      </c>
      <c r="P1225" s="74">
        <v>5.8</v>
      </c>
      <c r="Q1225" s="47">
        <v>30</v>
      </c>
      <c r="R1225" s="33">
        <v>9.4</v>
      </c>
      <c r="S1225" s="32">
        <v>0.78</v>
      </c>
    </row>
    <row r="1226" spans="1:20" s="9" customFormat="1" ht="61.5" customHeight="1">
      <c r="A1226" s="491" t="s">
        <v>374</v>
      </c>
      <c r="B1226" s="492"/>
      <c r="C1226" s="493" t="s">
        <v>505</v>
      </c>
      <c r="D1226" s="492"/>
      <c r="E1226" s="494"/>
      <c r="F1226" s="495">
        <f>SUM(F1200+F1205+F1215+F1221+F1225)</f>
        <v>19.71</v>
      </c>
      <c r="G1226" s="495">
        <f aca="true" t="shared" si="50" ref="G1226:S1226">SUM(G1200+G1205+G1215+G1221+G1225)</f>
        <v>19.11</v>
      </c>
      <c r="H1226" s="495">
        <f t="shared" si="50"/>
        <v>102.13</v>
      </c>
      <c r="I1226" s="495">
        <f t="shared" si="50"/>
        <v>667</v>
      </c>
      <c r="J1226" s="495">
        <f t="shared" si="50"/>
        <v>57</v>
      </c>
      <c r="K1226" s="495">
        <f t="shared" si="50"/>
        <v>1.14</v>
      </c>
      <c r="L1226" s="495">
        <f t="shared" si="50"/>
        <v>3.0300000000000002</v>
      </c>
      <c r="M1226" s="495">
        <f t="shared" si="50"/>
        <v>0.35000000000000003</v>
      </c>
      <c r="N1226" s="495">
        <f t="shared" si="50"/>
        <v>168.1</v>
      </c>
      <c r="O1226" s="495">
        <f t="shared" si="50"/>
        <v>1.6</v>
      </c>
      <c r="P1226" s="495">
        <f t="shared" si="50"/>
        <v>645.5999999999999</v>
      </c>
      <c r="Q1226" s="495">
        <f t="shared" si="50"/>
        <v>640.5999999999999</v>
      </c>
      <c r="R1226" s="495">
        <f t="shared" si="50"/>
        <v>78.16000000000001</v>
      </c>
      <c r="S1226" s="495">
        <f t="shared" si="50"/>
        <v>23.750000000000004</v>
      </c>
      <c r="T1226" s="496"/>
    </row>
    <row r="1227" spans="1:19" s="35" customFormat="1" ht="39.75" customHeight="1">
      <c r="A1227" s="255" t="s">
        <v>377</v>
      </c>
      <c r="B1227" s="275"/>
      <c r="C1227" s="256"/>
      <c r="D1227" s="256"/>
      <c r="E1227" s="257"/>
      <c r="F1227" s="71"/>
      <c r="G1227" s="71"/>
      <c r="H1227" s="71"/>
      <c r="I1227" s="96"/>
      <c r="J1227" s="71"/>
      <c r="K1227" s="71"/>
      <c r="L1227" s="71"/>
      <c r="M1227" s="71"/>
      <c r="N1227" s="71"/>
      <c r="O1227" s="71"/>
      <c r="P1227" s="96"/>
      <c r="Q1227" s="71"/>
      <c r="R1227" s="71"/>
      <c r="S1227" s="71"/>
    </row>
    <row r="1228" spans="2:19" s="48" customFormat="1" ht="33.75" customHeight="1">
      <c r="B1228" s="98" t="s">
        <v>328</v>
      </c>
      <c r="C1228" s="34">
        <v>100</v>
      </c>
      <c r="D1228" s="93"/>
      <c r="E1228" s="94"/>
      <c r="F1228" s="42">
        <v>5</v>
      </c>
      <c r="G1228" s="42">
        <v>8.5</v>
      </c>
      <c r="H1228" s="42">
        <v>3.9</v>
      </c>
      <c r="I1228" s="78">
        <v>113</v>
      </c>
      <c r="J1228" s="42"/>
      <c r="K1228" s="42">
        <f>SUM(K1229:K1231)</f>
        <v>20.8544</v>
      </c>
      <c r="L1228" s="42">
        <v>3.3</v>
      </c>
      <c r="M1228" s="42">
        <v>0.03</v>
      </c>
      <c r="N1228" s="78">
        <v>90</v>
      </c>
      <c r="O1228" s="42">
        <v>0</v>
      </c>
      <c r="P1228" s="74">
        <v>45</v>
      </c>
      <c r="Q1228" s="74">
        <v>100</v>
      </c>
      <c r="R1228" s="42">
        <v>116</v>
      </c>
      <c r="S1228" s="42">
        <v>11.7</v>
      </c>
    </row>
    <row r="1229" spans="2:19" s="20" customFormat="1" ht="26.25" customHeight="1">
      <c r="B1229" s="89" t="s">
        <v>302</v>
      </c>
      <c r="C1229" s="23"/>
      <c r="D1229" s="84">
        <v>69</v>
      </c>
      <c r="E1229" s="40">
        <v>67</v>
      </c>
      <c r="F1229" s="24"/>
      <c r="G1229" s="24"/>
      <c r="H1229" s="24"/>
      <c r="I1229" s="24"/>
      <c r="J1229" s="24">
        <v>172</v>
      </c>
      <c r="K1229" s="24">
        <f>J1229*D1229/1000</f>
        <v>11.868</v>
      </c>
      <c r="L1229" s="24"/>
      <c r="M1229" s="24"/>
      <c r="N1229" s="79"/>
      <c r="O1229" s="24"/>
      <c r="P1229" s="36"/>
      <c r="Q1229" s="36"/>
      <c r="R1229" s="24"/>
      <c r="S1229" s="24"/>
    </row>
    <row r="1230" spans="2:19" s="20" customFormat="1" ht="34.5" customHeight="1">
      <c r="B1230" s="89" t="s">
        <v>104</v>
      </c>
      <c r="C1230" s="23"/>
      <c r="D1230" s="84">
        <v>33</v>
      </c>
      <c r="E1230" s="40">
        <v>33</v>
      </c>
      <c r="F1230" s="24"/>
      <c r="G1230" s="24"/>
      <c r="H1230" s="24"/>
      <c r="I1230" s="24"/>
      <c r="J1230" s="24">
        <v>268</v>
      </c>
      <c r="K1230" s="24">
        <f>J1230*D1230/1000</f>
        <v>8.844</v>
      </c>
      <c r="L1230" s="24"/>
      <c r="M1230" s="24"/>
      <c r="N1230" s="79"/>
      <c r="O1230" s="24"/>
      <c r="P1230" s="36"/>
      <c r="Q1230" s="36"/>
      <c r="R1230" s="24"/>
      <c r="S1230" s="24"/>
    </row>
    <row r="1231" spans="2:19" s="20" customFormat="1" ht="34.5" customHeight="1">
      <c r="B1231" s="89" t="s">
        <v>66</v>
      </c>
      <c r="C1231" s="23"/>
      <c r="D1231" s="84">
        <v>0.8</v>
      </c>
      <c r="E1231" s="40">
        <v>0.8</v>
      </c>
      <c r="F1231" s="24"/>
      <c r="G1231" s="24"/>
      <c r="H1231" s="24"/>
      <c r="I1231" s="24"/>
      <c r="J1231" s="24">
        <v>178</v>
      </c>
      <c r="K1231" s="24">
        <f>J1231*D1231/1000</f>
        <v>0.1424</v>
      </c>
      <c r="L1231" s="24"/>
      <c r="M1231" s="24"/>
      <c r="N1231" s="79"/>
      <c r="O1231" s="24"/>
      <c r="P1231" s="36"/>
      <c r="Q1231" s="36"/>
      <c r="R1231" s="24"/>
      <c r="S1231" s="24"/>
    </row>
    <row r="1232" spans="1:19" s="8" customFormat="1" ht="51" customHeight="1">
      <c r="A1232" s="35"/>
      <c r="B1232" s="98" t="s">
        <v>487</v>
      </c>
      <c r="C1232" s="474" t="s">
        <v>469</v>
      </c>
      <c r="D1232" s="34"/>
      <c r="E1232" s="574"/>
      <c r="F1232" s="42">
        <v>10.2</v>
      </c>
      <c r="G1232" s="464">
        <v>9.3</v>
      </c>
      <c r="H1232" s="466">
        <v>24.2</v>
      </c>
      <c r="I1232" s="78">
        <v>215</v>
      </c>
      <c r="J1232" s="464"/>
      <c r="K1232" s="42"/>
      <c r="L1232" s="604">
        <v>6.8</v>
      </c>
      <c r="M1232" s="42">
        <v>0.1</v>
      </c>
      <c r="N1232" s="605">
        <v>30</v>
      </c>
      <c r="O1232" s="42">
        <v>0.5</v>
      </c>
      <c r="P1232" s="604">
        <v>33</v>
      </c>
      <c r="Q1232" s="78">
        <v>98</v>
      </c>
      <c r="R1232" s="466">
        <v>25.5</v>
      </c>
      <c r="S1232" s="606">
        <v>1.3</v>
      </c>
    </row>
    <row r="1233" spans="1:19" s="10" customFormat="1" ht="47.25" customHeight="1">
      <c r="A1233" s="48"/>
      <c r="B1233" s="102" t="s">
        <v>21</v>
      </c>
      <c r="C1233" s="72"/>
      <c r="D1233" s="73">
        <v>32</v>
      </c>
      <c r="E1233" s="192">
        <v>29</v>
      </c>
      <c r="F1233" s="607"/>
      <c r="G1233" s="477"/>
      <c r="H1233" s="477"/>
      <c r="I1233" s="607"/>
      <c r="J1233" s="477"/>
      <c r="K1233" s="607"/>
      <c r="L1233" s="608"/>
      <c r="M1233" s="607"/>
      <c r="N1233" s="608"/>
      <c r="O1233" s="607"/>
      <c r="P1233" s="608"/>
      <c r="Q1233" s="609"/>
      <c r="R1233" s="477"/>
      <c r="S1233" s="120"/>
    </row>
    <row r="1234" spans="1:19" s="10" customFormat="1" ht="33" customHeight="1">
      <c r="A1234" s="48"/>
      <c r="B1234" s="102" t="s">
        <v>155</v>
      </c>
      <c r="C1234" s="72"/>
      <c r="D1234" s="73">
        <v>30.5</v>
      </c>
      <c r="E1234" s="192">
        <v>29</v>
      </c>
      <c r="F1234" s="607"/>
      <c r="G1234" s="477"/>
      <c r="H1234" s="477"/>
      <c r="I1234" s="607"/>
      <c r="J1234" s="477"/>
      <c r="K1234" s="607"/>
      <c r="L1234" s="608"/>
      <c r="M1234" s="607"/>
      <c r="N1234" s="608"/>
      <c r="O1234" s="607"/>
      <c r="P1234" s="608"/>
      <c r="Q1234" s="609"/>
      <c r="R1234" s="477"/>
      <c r="S1234" s="120"/>
    </row>
    <row r="1235" spans="1:19" s="10" customFormat="1" ht="34.5" customHeight="1">
      <c r="A1235" s="48"/>
      <c r="B1235" s="101" t="s">
        <v>379</v>
      </c>
      <c r="C1235" s="28"/>
      <c r="D1235" s="28">
        <v>99</v>
      </c>
      <c r="E1235" s="28">
        <v>75</v>
      </c>
      <c r="F1235" s="607"/>
      <c r="G1235" s="477"/>
      <c r="H1235" s="477"/>
      <c r="I1235" s="607"/>
      <c r="J1235" s="477"/>
      <c r="K1235" s="607"/>
      <c r="L1235" s="608"/>
      <c r="M1235" s="607"/>
      <c r="N1235" s="608"/>
      <c r="O1235" s="607"/>
      <c r="P1235" s="608"/>
      <c r="Q1235" s="609"/>
      <c r="R1235" s="477"/>
      <c r="S1235" s="120"/>
    </row>
    <row r="1236" spans="1:19" s="10" customFormat="1" ht="25.5" customHeight="1">
      <c r="A1236" s="48"/>
      <c r="B1236" s="99" t="s">
        <v>380</v>
      </c>
      <c r="C1236" s="28"/>
      <c r="D1236" s="28">
        <v>108</v>
      </c>
      <c r="E1236" s="28">
        <v>75</v>
      </c>
      <c r="F1236" s="607"/>
      <c r="G1236" s="477"/>
      <c r="H1236" s="477"/>
      <c r="I1236" s="607"/>
      <c r="J1236" s="477"/>
      <c r="K1236" s="607"/>
      <c r="L1236" s="608"/>
      <c r="M1236" s="607"/>
      <c r="N1236" s="608"/>
      <c r="O1236" s="607"/>
      <c r="P1236" s="608"/>
      <c r="Q1236" s="609"/>
      <c r="R1236" s="477"/>
      <c r="S1236" s="120"/>
    </row>
    <row r="1237" spans="1:19" s="10" customFormat="1" ht="25.5" customHeight="1">
      <c r="A1237" s="48"/>
      <c r="B1237" s="99" t="s">
        <v>381</v>
      </c>
      <c r="C1237" s="28"/>
      <c r="D1237" s="28">
        <v>114</v>
      </c>
      <c r="E1237" s="28">
        <v>75</v>
      </c>
      <c r="F1237" s="607"/>
      <c r="G1237" s="477"/>
      <c r="H1237" s="477"/>
      <c r="I1237" s="607"/>
      <c r="J1237" s="477"/>
      <c r="K1237" s="607"/>
      <c r="L1237" s="608"/>
      <c r="M1237" s="607"/>
      <c r="N1237" s="608"/>
      <c r="O1237" s="607"/>
      <c r="P1237" s="608"/>
      <c r="Q1237" s="609"/>
      <c r="R1237" s="477"/>
      <c r="S1237" s="120"/>
    </row>
    <row r="1238" spans="1:19" s="10" customFormat="1" ht="25.5" customHeight="1">
      <c r="A1238" s="48"/>
      <c r="B1238" s="99" t="s">
        <v>382</v>
      </c>
      <c r="C1238" s="28"/>
      <c r="D1238" s="28">
        <v>123</v>
      </c>
      <c r="E1238" s="28">
        <v>75</v>
      </c>
      <c r="F1238" s="607"/>
      <c r="G1238" s="477"/>
      <c r="H1238" s="477"/>
      <c r="I1238" s="607"/>
      <c r="J1238" s="477"/>
      <c r="K1238" s="607"/>
      <c r="L1238" s="608"/>
      <c r="M1238" s="607"/>
      <c r="N1238" s="608"/>
      <c r="O1238" s="607"/>
      <c r="P1238" s="608"/>
      <c r="Q1238" s="609"/>
      <c r="R1238" s="477"/>
      <c r="S1238" s="120"/>
    </row>
    <row r="1239" spans="1:19" s="10" customFormat="1" ht="62.25" customHeight="1">
      <c r="A1239" s="48"/>
      <c r="B1239" s="102" t="s">
        <v>488</v>
      </c>
      <c r="C1239" s="72"/>
      <c r="D1239" s="73">
        <v>10</v>
      </c>
      <c r="E1239" s="192">
        <v>10</v>
      </c>
      <c r="F1239" s="607"/>
      <c r="G1239" s="477"/>
      <c r="H1239" s="477"/>
      <c r="I1239" s="607"/>
      <c r="J1239" s="477"/>
      <c r="K1239" s="607"/>
      <c r="L1239" s="608"/>
      <c r="M1239" s="607"/>
      <c r="N1239" s="608"/>
      <c r="O1239" s="607"/>
      <c r="P1239" s="608"/>
      <c r="Q1239" s="609"/>
      <c r="R1239" s="477"/>
      <c r="S1239" s="120"/>
    </row>
    <row r="1240" spans="1:19" s="10" customFormat="1" ht="25.5" customHeight="1">
      <c r="A1240" s="48"/>
      <c r="B1240" s="575" t="s">
        <v>158</v>
      </c>
      <c r="C1240" s="72"/>
      <c r="D1240" s="73">
        <v>12.5</v>
      </c>
      <c r="E1240" s="192">
        <v>10</v>
      </c>
      <c r="F1240" s="607"/>
      <c r="G1240" s="477"/>
      <c r="H1240" s="477"/>
      <c r="I1240" s="607"/>
      <c r="J1240" s="477"/>
      <c r="K1240" s="607"/>
      <c r="L1240" s="608"/>
      <c r="M1240" s="607"/>
      <c r="N1240" s="608"/>
      <c r="O1240" s="607"/>
      <c r="P1240" s="608"/>
      <c r="Q1240" s="609"/>
      <c r="R1240" s="477"/>
      <c r="S1240" s="120"/>
    </row>
    <row r="1241" spans="1:19" s="10" customFormat="1" ht="25.5" customHeight="1">
      <c r="A1241" s="48"/>
      <c r="B1241" s="575" t="s">
        <v>117</v>
      </c>
      <c r="C1241" s="72"/>
      <c r="D1241" s="73">
        <v>13</v>
      </c>
      <c r="E1241" s="192">
        <v>10</v>
      </c>
      <c r="F1241" s="607"/>
      <c r="G1241" s="477"/>
      <c r="H1241" s="477"/>
      <c r="I1241" s="607"/>
      <c r="J1241" s="477"/>
      <c r="K1241" s="607"/>
      <c r="L1241" s="608"/>
      <c r="M1241" s="607"/>
      <c r="N1241" s="608"/>
      <c r="O1241" s="607"/>
      <c r="P1241" s="608"/>
      <c r="Q1241" s="609"/>
      <c r="R1241" s="477"/>
      <c r="S1241" s="120"/>
    </row>
    <row r="1242" spans="1:19" s="10" customFormat="1" ht="25.5" customHeight="1">
      <c r="A1242" s="48"/>
      <c r="B1242" s="575" t="s">
        <v>67</v>
      </c>
      <c r="C1242" s="72"/>
      <c r="D1242" s="73">
        <v>5</v>
      </c>
      <c r="E1242" s="192">
        <v>5</v>
      </c>
      <c r="F1242" s="607"/>
      <c r="G1242" s="477"/>
      <c r="H1242" s="477"/>
      <c r="I1242" s="607"/>
      <c r="J1242" s="477"/>
      <c r="K1242" s="607"/>
      <c r="L1242" s="608"/>
      <c r="M1242" s="607"/>
      <c r="N1242" s="608"/>
      <c r="O1242" s="607"/>
      <c r="P1242" s="608"/>
      <c r="Q1242" s="609"/>
      <c r="R1242" s="477"/>
      <c r="S1242" s="120"/>
    </row>
    <row r="1243" spans="1:19" s="10" customFormat="1" ht="25.5" customHeight="1">
      <c r="A1243" s="48"/>
      <c r="B1243" s="575" t="s">
        <v>421</v>
      </c>
      <c r="C1243" s="72"/>
      <c r="D1243" s="73">
        <v>190</v>
      </c>
      <c r="E1243" s="192">
        <v>190</v>
      </c>
      <c r="F1243" s="607"/>
      <c r="G1243" s="477"/>
      <c r="H1243" s="477"/>
      <c r="I1243" s="607"/>
      <c r="J1243" s="477"/>
      <c r="K1243" s="607"/>
      <c r="L1243" s="608"/>
      <c r="M1243" s="607"/>
      <c r="N1243" s="608"/>
      <c r="O1243" s="607"/>
      <c r="P1243" s="608"/>
      <c r="Q1243" s="609"/>
      <c r="R1243" s="477"/>
      <c r="S1243" s="120"/>
    </row>
    <row r="1244" spans="1:19" s="10" customFormat="1" ht="25.5" customHeight="1">
      <c r="A1244" s="48"/>
      <c r="B1244" s="575" t="s">
        <v>64</v>
      </c>
      <c r="C1244" s="72"/>
      <c r="D1244" s="73">
        <v>12</v>
      </c>
      <c r="E1244" s="192">
        <v>10</v>
      </c>
      <c r="F1244" s="607"/>
      <c r="G1244" s="477"/>
      <c r="H1244" s="477"/>
      <c r="I1244" s="607"/>
      <c r="J1244" s="477"/>
      <c r="K1244" s="607"/>
      <c r="L1244" s="608"/>
      <c r="M1244" s="607"/>
      <c r="N1244" s="608"/>
      <c r="O1244" s="607"/>
      <c r="P1244" s="608"/>
      <c r="Q1244" s="609"/>
      <c r="R1244" s="477"/>
      <c r="S1244" s="120"/>
    </row>
    <row r="1245" spans="1:19" s="10" customFormat="1" ht="25.5" customHeight="1">
      <c r="A1245" s="48"/>
      <c r="B1245" s="575" t="s">
        <v>15</v>
      </c>
      <c r="C1245" s="72"/>
      <c r="D1245" s="73">
        <v>1</v>
      </c>
      <c r="E1245" s="192">
        <v>1</v>
      </c>
      <c r="F1245" s="120"/>
      <c r="G1245" s="589"/>
      <c r="H1245" s="589"/>
      <c r="I1245" s="120"/>
      <c r="J1245" s="589"/>
      <c r="K1245" s="120"/>
      <c r="L1245" s="610"/>
      <c r="M1245" s="120"/>
      <c r="N1245" s="610"/>
      <c r="O1245" s="120"/>
      <c r="P1245" s="610"/>
      <c r="Q1245" s="190"/>
      <c r="R1245" s="589"/>
      <c r="S1245" s="120"/>
    </row>
    <row r="1246" spans="2:19" s="5" customFormat="1" ht="36.75" customHeight="1">
      <c r="B1246" s="97" t="s">
        <v>303</v>
      </c>
      <c r="C1246" s="32">
        <v>100</v>
      </c>
      <c r="D1246" s="32"/>
      <c r="E1246" s="32"/>
      <c r="F1246" s="32">
        <v>11.35</v>
      </c>
      <c r="G1246" s="33">
        <v>6.3</v>
      </c>
      <c r="H1246" s="33">
        <v>3.8</v>
      </c>
      <c r="I1246" s="32">
        <v>111</v>
      </c>
      <c r="J1246" s="50"/>
      <c r="K1246" s="27">
        <f>SUM(K1247:K1266)</f>
        <v>27.76707</v>
      </c>
      <c r="L1246" s="42">
        <v>3.9</v>
      </c>
      <c r="M1246" s="32">
        <v>0.05</v>
      </c>
      <c r="N1246" s="33">
        <v>5.7</v>
      </c>
      <c r="O1246" s="33">
        <v>2.9</v>
      </c>
      <c r="P1246" s="42">
        <v>39.42</v>
      </c>
      <c r="Q1246" s="47">
        <v>140.9</v>
      </c>
      <c r="R1246" s="33">
        <v>37.08</v>
      </c>
      <c r="S1246" s="32">
        <v>0.8</v>
      </c>
    </row>
    <row r="1247" spans="2:19" ht="30" customHeight="1">
      <c r="B1247" s="123" t="s">
        <v>30</v>
      </c>
      <c r="C1247" s="43"/>
      <c r="D1247" s="43">
        <v>87</v>
      </c>
      <c r="E1247" s="43">
        <v>61</v>
      </c>
      <c r="F1247" s="43"/>
      <c r="G1247" s="60"/>
      <c r="H1247" s="60"/>
      <c r="I1247" s="43"/>
      <c r="J1247" s="45">
        <v>288</v>
      </c>
      <c r="K1247" s="39">
        <f>J1247*D1247/1000</f>
        <v>25.056</v>
      </c>
      <c r="L1247" s="120"/>
      <c r="M1247" s="43"/>
      <c r="N1247" s="60"/>
      <c r="O1247" s="60"/>
      <c r="P1247" s="120"/>
      <c r="Q1247" s="60"/>
      <c r="R1247" s="60"/>
      <c r="S1247" s="43"/>
    </row>
    <row r="1248" spans="2:19" ht="30" customHeight="1">
      <c r="B1248" s="123" t="s">
        <v>191</v>
      </c>
      <c r="C1248" s="43"/>
      <c r="D1248" s="43">
        <v>87</v>
      </c>
      <c r="E1248" s="43">
        <v>61</v>
      </c>
      <c r="F1248" s="43"/>
      <c r="G1248" s="60"/>
      <c r="H1248" s="60"/>
      <c r="I1248" s="43"/>
      <c r="J1248" s="45"/>
      <c r="K1248" s="39"/>
      <c r="L1248" s="120"/>
      <c r="M1248" s="43"/>
      <c r="N1248" s="60"/>
      <c r="O1248" s="60"/>
      <c r="P1248" s="120"/>
      <c r="Q1248" s="60"/>
      <c r="R1248" s="60"/>
      <c r="S1248" s="43"/>
    </row>
    <row r="1249" spans="2:19" ht="30" customHeight="1">
      <c r="B1249" s="123" t="s">
        <v>192</v>
      </c>
      <c r="C1249" s="43"/>
      <c r="D1249" s="43">
        <v>81</v>
      </c>
      <c r="E1249" s="43">
        <v>61</v>
      </c>
      <c r="F1249" s="43"/>
      <c r="G1249" s="60"/>
      <c r="H1249" s="60"/>
      <c r="I1249" s="43"/>
      <c r="J1249" s="45"/>
      <c r="K1249" s="39"/>
      <c r="L1249" s="120"/>
      <c r="M1249" s="43"/>
      <c r="N1249" s="60"/>
      <c r="O1249" s="60"/>
      <c r="P1249" s="120"/>
      <c r="Q1249" s="60"/>
      <c r="R1249" s="60"/>
      <c r="S1249" s="43"/>
    </row>
    <row r="1250" spans="2:19" ht="36.75" customHeight="1">
      <c r="B1250" s="123" t="s">
        <v>193</v>
      </c>
      <c r="C1250" s="43"/>
      <c r="D1250" s="43">
        <v>81</v>
      </c>
      <c r="E1250" s="43">
        <v>61</v>
      </c>
      <c r="F1250" s="43"/>
      <c r="G1250" s="60"/>
      <c r="H1250" s="60"/>
      <c r="I1250" s="43"/>
      <c r="J1250" s="45"/>
      <c r="K1250" s="39"/>
      <c r="L1250" s="120"/>
      <c r="M1250" s="43"/>
      <c r="N1250" s="60"/>
      <c r="O1250" s="60"/>
      <c r="P1250" s="120"/>
      <c r="Q1250" s="60"/>
      <c r="R1250" s="60"/>
      <c r="S1250" s="43"/>
    </row>
    <row r="1251" spans="2:19" ht="36" customHeight="1">
      <c r="B1251" s="123" t="s">
        <v>167</v>
      </c>
      <c r="C1251" s="43"/>
      <c r="D1251" s="43">
        <v>105</v>
      </c>
      <c r="E1251" s="43">
        <v>61</v>
      </c>
      <c r="F1251" s="43"/>
      <c r="G1251" s="60"/>
      <c r="H1251" s="60"/>
      <c r="I1251" s="43"/>
      <c r="J1251" s="45"/>
      <c r="K1251" s="39"/>
      <c r="L1251" s="120"/>
      <c r="M1251" s="43"/>
      <c r="N1251" s="60"/>
      <c r="O1251" s="60"/>
      <c r="P1251" s="120"/>
      <c r="Q1251" s="60"/>
      <c r="R1251" s="60"/>
      <c r="S1251" s="43"/>
    </row>
    <row r="1252" spans="2:19" ht="37.5" customHeight="1">
      <c r="B1252" s="123" t="s">
        <v>194</v>
      </c>
      <c r="C1252" s="43"/>
      <c r="D1252" s="43">
        <v>105</v>
      </c>
      <c r="E1252" s="43">
        <v>61</v>
      </c>
      <c r="F1252" s="43"/>
      <c r="G1252" s="60"/>
      <c r="H1252" s="60"/>
      <c r="I1252" s="43"/>
      <c r="J1252" s="45"/>
      <c r="K1252" s="39"/>
      <c r="L1252" s="120"/>
      <c r="M1252" s="43"/>
      <c r="N1252" s="60"/>
      <c r="O1252" s="60"/>
      <c r="P1252" s="120"/>
      <c r="Q1252" s="60"/>
      <c r="R1252" s="60"/>
      <c r="S1252" s="43"/>
    </row>
    <row r="1253" spans="2:19" ht="25.5" customHeight="1">
      <c r="B1253" s="123" t="s">
        <v>57</v>
      </c>
      <c r="C1253" s="43"/>
      <c r="D1253" s="43">
        <v>64</v>
      </c>
      <c r="E1253" s="43">
        <v>61</v>
      </c>
      <c r="F1253" s="43"/>
      <c r="G1253" s="60"/>
      <c r="H1253" s="60"/>
      <c r="I1253" s="43"/>
      <c r="J1253" s="45"/>
      <c r="K1253" s="39"/>
      <c r="L1253" s="120"/>
      <c r="M1253" s="43"/>
      <c r="N1253" s="60"/>
      <c r="O1253" s="60"/>
      <c r="P1253" s="120"/>
      <c r="Q1253" s="60"/>
      <c r="R1253" s="60"/>
      <c r="S1253" s="43"/>
    </row>
    <row r="1254" spans="2:19" ht="25.5" customHeight="1">
      <c r="B1254" s="123" t="s">
        <v>190</v>
      </c>
      <c r="C1254" s="43"/>
      <c r="D1254" s="43">
        <v>64</v>
      </c>
      <c r="E1254" s="43">
        <v>61</v>
      </c>
      <c r="F1254" s="43"/>
      <c r="G1254" s="60"/>
      <c r="H1254" s="60"/>
      <c r="I1254" s="43"/>
      <c r="J1254" s="45"/>
      <c r="K1254" s="39"/>
      <c r="L1254" s="120"/>
      <c r="M1254" s="43"/>
      <c r="N1254" s="60"/>
      <c r="O1254" s="60"/>
      <c r="P1254" s="120"/>
      <c r="Q1254" s="60"/>
      <c r="R1254" s="60"/>
      <c r="S1254" s="43"/>
    </row>
    <row r="1255" spans="2:19" ht="30.75" customHeight="1">
      <c r="B1255" s="123" t="s">
        <v>168</v>
      </c>
      <c r="C1255" s="43"/>
      <c r="D1255" s="43">
        <v>83</v>
      </c>
      <c r="E1255" s="43">
        <v>61</v>
      </c>
      <c r="F1255" s="43"/>
      <c r="G1255" s="60"/>
      <c r="H1255" s="60"/>
      <c r="I1255" s="43"/>
      <c r="J1255" s="45"/>
      <c r="K1255" s="39"/>
      <c r="L1255" s="120"/>
      <c r="M1255" s="43"/>
      <c r="N1255" s="60"/>
      <c r="O1255" s="60"/>
      <c r="P1255" s="120"/>
      <c r="Q1255" s="60"/>
      <c r="R1255" s="60"/>
      <c r="S1255" s="43"/>
    </row>
    <row r="1256" spans="2:19" ht="30.75" customHeight="1">
      <c r="B1256" s="101" t="s">
        <v>195</v>
      </c>
      <c r="C1256" s="43"/>
      <c r="D1256" s="43">
        <v>72</v>
      </c>
      <c r="E1256" s="43">
        <v>61</v>
      </c>
      <c r="F1256" s="43"/>
      <c r="G1256" s="60"/>
      <c r="H1256" s="60"/>
      <c r="I1256" s="43"/>
      <c r="J1256" s="45"/>
      <c r="K1256" s="39"/>
      <c r="L1256" s="120"/>
      <c r="M1256" s="43"/>
      <c r="N1256" s="60"/>
      <c r="O1256" s="60"/>
      <c r="P1256" s="120"/>
      <c r="Q1256" s="60"/>
      <c r="R1256" s="60"/>
      <c r="S1256" s="43"/>
    </row>
    <row r="1257" spans="2:19" ht="27" customHeight="1">
      <c r="B1257" s="123" t="s">
        <v>65</v>
      </c>
      <c r="C1257" s="43"/>
      <c r="D1257" s="43">
        <v>3</v>
      </c>
      <c r="E1257" s="43">
        <v>3</v>
      </c>
      <c r="F1257" s="43"/>
      <c r="G1257" s="60"/>
      <c r="H1257" s="60"/>
      <c r="I1257" s="43"/>
      <c r="J1257" s="45">
        <v>39.19</v>
      </c>
      <c r="K1257" s="39">
        <f>J1257*D1257/1000</f>
        <v>0.11757</v>
      </c>
      <c r="L1257" s="120"/>
      <c r="M1257" s="43"/>
      <c r="N1257" s="60"/>
      <c r="O1257" s="60"/>
      <c r="P1257" s="120"/>
      <c r="Q1257" s="60"/>
      <c r="R1257" s="60"/>
      <c r="S1257" s="43"/>
    </row>
    <row r="1258" spans="2:19" ht="27" customHeight="1">
      <c r="B1258" s="123" t="s">
        <v>66</v>
      </c>
      <c r="C1258" s="43"/>
      <c r="D1258" s="43">
        <v>4</v>
      </c>
      <c r="E1258" s="43">
        <v>4</v>
      </c>
      <c r="F1258" s="43"/>
      <c r="G1258" s="60"/>
      <c r="H1258" s="60"/>
      <c r="I1258" s="43"/>
      <c r="J1258" s="45">
        <v>178</v>
      </c>
      <c r="K1258" s="39">
        <f>J1258*D1258/1000</f>
        <v>0.712</v>
      </c>
      <c r="L1258" s="120"/>
      <c r="M1258" s="43"/>
      <c r="N1258" s="60"/>
      <c r="O1258" s="60"/>
      <c r="P1258" s="120"/>
      <c r="Q1258" s="60"/>
      <c r="R1258" s="60"/>
      <c r="S1258" s="43"/>
    </row>
    <row r="1259" spans="2:19" ht="27" customHeight="1">
      <c r="B1259" s="123" t="s">
        <v>15</v>
      </c>
      <c r="C1259" s="43"/>
      <c r="D1259" s="43">
        <v>0.5</v>
      </c>
      <c r="E1259" s="43">
        <v>0.5</v>
      </c>
      <c r="F1259" s="43"/>
      <c r="G1259" s="60"/>
      <c r="H1259" s="60"/>
      <c r="I1259" s="43"/>
      <c r="J1259" s="45">
        <v>12</v>
      </c>
      <c r="K1259" s="39">
        <f>J1259*D1259/1000</f>
        <v>0.006</v>
      </c>
      <c r="L1259" s="120"/>
      <c r="M1259" s="43"/>
      <c r="N1259" s="60"/>
      <c r="O1259" s="60"/>
      <c r="P1259" s="120"/>
      <c r="Q1259" s="60"/>
      <c r="R1259" s="60"/>
      <c r="S1259" s="43"/>
    </row>
    <row r="1260" spans="2:19" s="111" customFormat="1" ht="27" customHeight="1">
      <c r="B1260" s="193" t="s">
        <v>53</v>
      </c>
      <c r="C1260" s="194"/>
      <c r="D1260" s="194"/>
      <c r="E1260" s="194">
        <v>50</v>
      </c>
      <c r="F1260" s="194"/>
      <c r="G1260" s="195"/>
      <c r="H1260" s="195"/>
      <c r="I1260" s="194"/>
      <c r="J1260" s="196"/>
      <c r="K1260" s="39">
        <f>J1260*D1260/1000</f>
        <v>0</v>
      </c>
      <c r="L1260" s="197"/>
      <c r="M1260" s="194"/>
      <c r="N1260" s="195"/>
      <c r="O1260" s="195"/>
      <c r="P1260" s="197"/>
      <c r="Q1260" s="195"/>
      <c r="R1260" s="195"/>
      <c r="S1260" s="194"/>
    </row>
    <row r="1261" spans="2:19" ht="27" customHeight="1">
      <c r="B1261" s="123" t="s">
        <v>64</v>
      </c>
      <c r="C1261" s="43"/>
      <c r="D1261" s="43">
        <v>12</v>
      </c>
      <c r="E1261" s="43">
        <v>10</v>
      </c>
      <c r="F1261" s="43"/>
      <c r="G1261" s="60"/>
      <c r="H1261" s="60"/>
      <c r="I1261" s="43"/>
      <c r="J1261" s="45">
        <v>38.4</v>
      </c>
      <c r="K1261" s="39">
        <f>J1261*D1261/1000</f>
        <v>0.46079999999999993</v>
      </c>
      <c r="L1261" s="120"/>
      <c r="M1261" s="43"/>
      <c r="N1261" s="60"/>
      <c r="O1261" s="60"/>
      <c r="P1261" s="120"/>
      <c r="Q1261" s="60"/>
      <c r="R1261" s="60"/>
      <c r="S1261" s="43"/>
    </row>
    <row r="1262" spans="2:19" ht="52.5" customHeight="1">
      <c r="B1262" s="123" t="s">
        <v>118</v>
      </c>
      <c r="C1262" s="43"/>
      <c r="D1262" s="43">
        <v>8</v>
      </c>
      <c r="E1262" s="43">
        <v>8</v>
      </c>
      <c r="F1262" s="43"/>
      <c r="G1262" s="60"/>
      <c r="H1262" s="60"/>
      <c r="I1262" s="43"/>
      <c r="J1262" s="45"/>
      <c r="K1262" s="39"/>
      <c r="L1262" s="120"/>
      <c r="M1262" s="43"/>
      <c r="N1262" s="60"/>
      <c r="O1262" s="60"/>
      <c r="P1262" s="120"/>
      <c r="Q1262" s="60"/>
      <c r="R1262" s="60"/>
      <c r="S1262" s="43"/>
    </row>
    <row r="1263" spans="2:19" ht="51.75" customHeight="1">
      <c r="B1263" s="123" t="s">
        <v>31</v>
      </c>
      <c r="C1263" s="43"/>
      <c r="D1263" s="43">
        <v>3.2</v>
      </c>
      <c r="E1263" s="43">
        <v>3.2</v>
      </c>
      <c r="F1263" s="43"/>
      <c r="G1263" s="60"/>
      <c r="H1263" s="60"/>
      <c r="I1263" s="43"/>
      <c r="J1263" s="45">
        <v>193.6</v>
      </c>
      <c r="K1263" s="39">
        <f>J1263*D1263/1000</f>
        <v>0.61952</v>
      </c>
      <c r="L1263" s="120"/>
      <c r="M1263" s="43"/>
      <c r="N1263" s="60"/>
      <c r="O1263" s="60"/>
      <c r="P1263" s="120"/>
      <c r="Q1263" s="60"/>
      <c r="R1263" s="60"/>
      <c r="S1263" s="43"/>
    </row>
    <row r="1264" spans="2:19" ht="27" customHeight="1">
      <c r="B1264" s="123" t="s">
        <v>66</v>
      </c>
      <c r="C1264" s="43"/>
      <c r="D1264" s="43">
        <v>4</v>
      </c>
      <c r="E1264" s="43">
        <v>4</v>
      </c>
      <c r="F1264" s="43"/>
      <c r="G1264" s="60"/>
      <c r="H1264" s="60"/>
      <c r="I1264" s="43"/>
      <c r="J1264" s="45">
        <v>178</v>
      </c>
      <c r="K1264" s="39">
        <f>J1264*D1264/1000</f>
        <v>0.712</v>
      </c>
      <c r="L1264" s="120"/>
      <c r="M1264" s="43"/>
      <c r="N1264" s="60"/>
      <c r="O1264" s="60"/>
      <c r="P1264" s="120"/>
      <c r="Q1264" s="60"/>
      <c r="R1264" s="60"/>
      <c r="S1264" s="43"/>
    </row>
    <row r="1265" spans="2:19" ht="27" customHeight="1">
      <c r="B1265" s="123" t="s">
        <v>65</v>
      </c>
      <c r="C1265" s="43"/>
      <c r="D1265" s="43">
        <v>2</v>
      </c>
      <c r="E1265" s="43">
        <v>2</v>
      </c>
      <c r="F1265" s="43"/>
      <c r="G1265" s="60"/>
      <c r="H1265" s="60"/>
      <c r="I1265" s="43"/>
      <c r="J1265" s="45">
        <v>39.19</v>
      </c>
      <c r="K1265" s="39">
        <f>J1265*D1265/1000</f>
        <v>0.07837999999999999</v>
      </c>
      <c r="L1265" s="120"/>
      <c r="M1265" s="43"/>
      <c r="N1265" s="60"/>
      <c r="O1265" s="60"/>
      <c r="P1265" s="120"/>
      <c r="Q1265" s="60"/>
      <c r="R1265" s="60"/>
      <c r="S1265" s="43"/>
    </row>
    <row r="1266" spans="2:19" ht="27" customHeight="1">
      <c r="B1266" s="123" t="s">
        <v>15</v>
      </c>
      <c r="C1266" s="43"/>
      <c r="D1266" s="43">
        <v>0.4</v>
      </c>
      <c r="E1266" s="43">
        <v>0.4</v>
      </c>
      <c r="F1266" s="43"/>
      <c r="G1266" s="60"/>
      <c r="H1266" s="60"/>
      <c r="I1266" s="43"/>
      <c r="J1266" s="45">
        <v>12</v>
      </c>
      <c r="K1266" s="39">
        <f>J1266*D1266/1000</f>
        <v>0.0048000000000000004</v>
      </c>
      <c r="L1266" s="120"/>
      <c r="M1266" s="43"/>
      <c r="N1266" s="60"/>
      <c r="O1266" s="60"/>
      <c r="P1266" s="120"/>
      <c r="Q1266" s="60"/>
      <c r="R1266" s="60"/>
      <c r="S1266" s="43"/>
    </row>
    <row r="1267" spans="2:205" s="12" customFormat="1" ht="38.25" customHeight="1">
      <c r="B1267" s="90" t="s">
        <v>251</v>
      </c>
      <c r="C1267" s="26">
        <v>180</v>
      </c>
      <c r="D1267" s="26"/>
      <c r="E1267" s="26"/>
      <c r="F1267" s="26">
        <v>4.3</v>
      </c>
      <c r="G1267" s="26">
        <v>5.2</v>
      </c>
      <c r="H1267" s="26">
        <v>45.7</v>
      </c>
      <c r="I1267" s="26">
        <v>239</v>
      </c>
      <c r="J1267" s="26"/>
      <c r="K1267" s="26">
        <f>SUM(K1268:K1271)</f>
        <v>8.90808</v>
      </c>
      <c r="L1267" s="23">
        <v>0</v>
      </c>
      <c r="M1267" s="26">
        <v>0.02</v>
      </c>
      <c r="N1267" s="26">
        <v>0</v>
      </c>
      <c r="O1267" s="26">
        <v>0.36</v>
      </c>
      <c r="P1267" s="23">
        <v>141</v>
      </c>
      <c r="Q1267" s="26">
        <v>402</v>
      </c>
      <c r="R1267" s="26">
        <v>86</v>
      </c>
      <c r="S1267" s="26">
        <v>4.9</v>
      </c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  <c r="BQ1267" s="1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11"/>
      <c r="CF1267" s="11"/>
      <c r="CG1267" s="11"/>
      <c r="CH1267" s="11"/>
      <c r="CI1267" s="11"/>
      <c r="CJ1267" s="11"/>
      <c r="CK1267" s="11"/>
      <c r="CL1267" s="11"/>
      <c r="CM1267" s="11"/>
      <c r="CN1267" s="11"/>
      <c r="CO1267" s="11"/>
      <c r="CP1267" s="11"/>
      <c r="CQ1267" s="11"/>
      <c r="CR1267" s="11"/>
      <c r="CS1267" s="11"/>
      <c r="CT1267" s="11"/>
      <c r="CU1267" s="11"/>
      <c r="CV1267" s="11"/>
      <c r="CW1267" s="11"/>
      <c r="CX1267" s="11"/>
      <c r="CY1267" s="11"/>
      <c r="CZ1267" s="11"/>
      <c r="DA1267" s="11"/>
      <c r="DB1267" s="11"/>
      <c r="DC1267" s="11"/>
      <c r="DD1267" s="11"/>
      <c r="DE1267" s="11"/>
      <c r="DF1267" s="11"/>
      <c r="DG1267" s="11"/>
      <c r="DH1267" s="11"/>
      <c r="DI1267" s="11"/>
      <c r="DJ1267" s="11"/>
      <c r="DK1267" s="11"/>
      <c r="DL1267" s="11"/>
      <c r="DM1267" s="11"/>
      <c r="DN1267" s="11"/>
      <c r="DO1267" s="11"/>
      <c r="DP1267" s="11"/>
      <c r="DQ1267" s="11"/>
      <c r="DR1267" s="11"/>
      <c r="DS1267" s="11"/>
      <c r="DT1267" s="11"/>
      <c r="DU1267" s="11"/>
      <c r="DV1267" s="11"/>
      <c r="DW1267" s="11"/>
      <c r="DX1267" s="11"/>
      <c r="DY1267" s="11"/>
      <c r="DZ1267" s="11"/>
      <c r="EA1267" s="11"/>
      <c r="EB1267" s="11"/>
      <c r="EC1267" s="11"/>
      <c r="ED1267" s="11"/>
      <c r="EE1267" s="11"/>
      <c r="EF1267" s="11"/>
      <c r="EG1267" s="11"/>
      <c r="EH1267" s="11"/>
      <c r="EI1267" s="11"/>
      <c r="EJ1267" s="11"/>
      <c r="EK1267" s="11"/>
      <c r="EL1267" s="11"/>
      <c r="EM1267" s="11"/>
      <c r="EN1267" s="11"/>
      <c r="EO1267" s="11"/>
      <c r="EP1267" s="11"/>
      <c r="EQ1267" s="11"/>
      <c r="ER1267" s="11"/>
      <c r="ES1267" s="11"/>
      <c r="ET1267" s="11"/>
      <c r="EU1267" s="11"/>
      <c r="EV1267" s="11"/>
      <c r="EW1267" s="11"/>
      <c r="EX1267" s="11"/>
      <c r="EY1267" s="11"/>
      <c r="EZ1267" s="11"/>
      <c r="FA1267" s="11"/>
      <c r="FB1267" s="11"/>
      <c r="FC1267" s="11"/>
      <c r="FD1267" s="11"/>
      <c r="FE1267" s="11"/>
      <c r="FF1267" s="11"/>
      <c r="FG1267" s="11"/>
      <c r="FH1267" s="11"/>
      <c r="FI1267" s="11"/>
      <c r="FJ1267" s="11"/>
      <c r="FK1267" s="11"/>
      <c r="FL1267" s="11"/>
      <c r="FM1267" s="11"/>
      <c r="FN1267" s="11"/>
      <c r="FO1267" s="11"/>
      <c r="FP1267" s="11"/>
      <c r="FQ1267" s="11"/>
      <c r="FR1267" s="11"/>
      <c r="FS1267" s="11"/>
      <c r="FT1267" s="11"/>
      <c r="FU1267" s="11"/>
      <c r="FV1267" s="11"/>
      <c r="FW1267" s="11"/>
      <c r="FX1267" s="11"/>
      <c r="FY1267" s="11"/>
      <c r="FZ1267" s="11"/>
      <c r="GA1267" s="11"/>
      <c r="GB1267" s="11"/>
      <c r="GC1267" s="11"/>
      <c r="GD1267" s="11"/>
      <c r="GE1267" s="11"/>
      <c r="GF1267" s="11"/>
      <c r="GG1267" s="11"/>
      <c r="GH1267" s="11"/>
      <c r="GI1267" s="11"/>
      <c r="GJ1267" s="11"/>
      <c r="GK1267" s="11"/>
      <c r="GL1267" s="11"/>
      <c r="GM1267" s="11"/>
      <c r="GN1267" s="11"/>
      <c r="GO1267" s="11"/>
      <c r="GP1267" s="11"/>
      <c r="GQ1267" s="11"/>
      <c r="GR1267" s="11"/>
      <c r="GS1267" s="11"/>
      <c r="GT1267" s="11"/>
      <c r="GU1267" s="11"/>
      <c r="GV1267" s="11"/>
      <c r="GW1267" s="11"/>
    </row>
    <row r="1268" spans="2:205" s="37" customFormat="1" ht="23.25" customHeight="1">
      <c r="B1268" s="138" t="s">
        <v>112</v>
      </c>
      <c r="C1268" s="26"/>
      <c r="D1268" s="28">
        <v>63</v>
      </c>
      <c r="E1268" s="28">
        <v>63</v>
      </c>
      <c r="F1268" s="29"/>
      <c r="G1268" s="29"/>
      <c r="H1268" s="29"/>
      <c r="I1268" s="29"/>
      <c r="J1268" s="29">
        <v>79.36</v>
      </c>
      <c r="K1268" s="29">
        <f>J1268*D1268/1000</f>
        <v>4.999680000000001</v>
      </c>
      <c r="L1268" s="29"/>
      <c r="M1268" s="29"/>
      <c r="N1268" s="29"/>
      <c r="O1268" s="29"/>
      <c r="P1268" s="29"/>
      <c r="Q1268" s="29"/>
      <c r="R1268" s="29"/>
      <c r="S1268" s="29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</row>
    <row r="1269" spans="2:205" s="37" customFormat="1" ht="24" customHeight="1">
      <c r="B1269" s="138" t="s">
        <v>63</v>
      </c>
      <c r="C1269" s="26"/>
      <c r="D1269" s="28">
        <v>132</v>
      </c>
      <c r="E1269" s="28">
        <v>132</v>
      </c>
      <c r="F1269" s="29"/>
      <c r="G1269" s="29"/>
      <c r="H1269" s="29"/>
      <c r="I1269" s="29"/>
      <c r="J1269" s="29"/>
      <c r="K1269" s="29">
        <f>J1269*D1269/1000</f>
        <v>0</v>
      </c>
      <c r="L1269" s="29"/>
      <c r="M1269" s="29"/>
      <c r="N1269" s="29"/>
      <c r="O1269" s="29"/>
      <c r="P1269" s="29"/>
      <c r="Q1269" s="29"/>
      <c r="R1269" s="29"/>
      <c r="S1269" s="29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</row>
    <row r="1270" spans="2:205" s="37" customFormat="1" ht="22.5" customHeight="1">
      <c r="B1270" s="138" t="s">
        <v>67</v>
      </c>
      <c r="C1270" s="26"/>
      <c r="D1270" s="28">
        <v>6</v>
      </c>
      <c r="E1270" s="28">
        <v>6</v>
      </c>
      <c r="F1270" s="29"/>
      <c r="G1270" s="29"/>
      <c r="H1270" s="29"/>
      <c r="I1270" s="29"/>
      <c r="J1270" s="29">
        <v>650</v>
      </c>
      <c r="K1270" s="29">
        <f>J1270*D1270/1000</f>
        <v>3.9</v>
      </c>
      <c r="L1270" s="29"/>
      <c r="M1270" s="29"/>
      <c r="N1270" s="29"/>
      <c r="O1270" s="29"/>
      <c r="P1270" s="29"/>
      <c r="Q1270" s="29"/>
      <c r="R1270" s="29"/>
      <c r="S1270" s="29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</row>
    <row r="1271" spans="2:205" s="37" customFormat="1" ht="24" customHeight="1">
      <c r="B1271" s="99" t="s">
        <v>18</v>
      </c>
      <c r="C1271" s="26"/>
      <c r="D1271" s="28">
        <v>0.7</v>
      </c>
      <c r="E1271" s="28">
        <v>0.7</v>
      </c>
      <c r="F1271" s="29"/>
      <c r="G1271" s="29"/>
      <c r="H1271" s="29"/>
      <c r="I1271" s="29"/>
      <c r="J1271" s="29">
        <v>12</v>
      </c>
      <c r="K1271" s="29">
        <f>J1271*D1271/1000</f>
        <v>0.008399999999999998</v>
      </c>
      <c r="L1271" s="29"/>
      <c r="M1271" s="29"/>
      <c r="N1271" s="29"/>
      <c r="O1271" s="29"/>
      <c r="P1271" s="29"/>
      <c r="Q1271" s="29"/>
      <c r="R1271" s="29"/>
      <c r="S1271" s="29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</row>
    <row r="1272" spans="2:19" s="35" customFormat="1" ht="46.5" customHeight="1">
      <c r="B1272" s="87" t="s">
        <v>130</v>
      </c>
      <c r="C1272" s="32">
        <v>100</v>
      </c>
      <c r="D1272" s="32"/>
      <c r="E1272" s="32"/>
      <c r="F1272" s="32">
        <v>0.26</v>
      </c>
      <c r="G1272" s="33">
        <v>0.17</v>
      </c>
      <c r="H1272" s="32">
        <v>13.81</v>
      </c>
      <c r="I1272" s="32">
        <v>52</v>
      </c>
      <c r="J1272" s="32">
        <v>110.5</v>
      </c>
      <c r="K1272" s="32">
        <f>J1272*C1272/1000</f>
        <v>11.05</v>
      </c>
      <c r="L1272" s="33">
        <v>16</v>
      </c>
      <c r="M1272" s="32">
        <v>0.02</v>
      </c>
      <c r="N1272" s="69">
        <v>0</v>
      </c>
      <c r="O1272" s="32">
        <v>0.17</v>
      </c>
      <c r="P1272" s="47">
        <v>2.97</v>
      </c>
      <c r="Q1272" s="47">
        <v>9.6</v>
      </c>
      <c r="R1272" s="33">
        <v>2.08</v>
      </c>
      <c r="S1272" s="32">
        <v>0.16</v>
      </c>
    </row>
    <row r="1273" spans="2:205" s="17" customFormat="1" ht="36" customHeight="1">
      <c r="B1273" s="108" t="s">
        <v>304</v>
      </c>
      <c r="C1273" s="26">
        <v>200</v>
      </c>
      <c r="D1273" s="26"/>
      <c r="E1273" s="26"/>
      <c r="F1273" s="26">
        <v>0.35</v>
      </c>
      <c r="G1273" s="26">
        <v>0.11</v>
      </c>
      <c r="H1273" s="26">
        <v>27.93</v>
      </c>
      <c r="I1273" s="26">
        <v>99</v>
      </c>
      <c r="J1273" s="26"/>
      <c r="K1273" s="27">
        <f>SUM(K1274:K1277)</f>
        <v>7.11608</v>
      </c>
      <c r="L1273" s="23">
        <v>0.45</v>
      </c>
      <c r="M1273" s="26">
        <v>0.004</v>
      </c>
      <c r="N1273" s="24">
        <v>0</v>
      </c>
      <c r="O1273" s="27">
        <v>1.6</v>
      </c>
      <c r="P1273" s="23">
        <v>20.32</v>
      </c>
      <c r="Q1273" s="26">
        <v>12.46</v>
      </c>
      <c r="R1273" s="26">
        <v>20.3</v>
      </c>
      <c r="S1273" s="26">
        <v>0.45</v>
      </c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  <c r="EF1273" s="9"/>
      <c r="EG1273" s="9"/>
      <c r="EH1273" s="9"/>
      <c r="EI1273" s="9"/>
      <c r="EJ1273" s="9"/>
      <c r="EK1273" s="9"/>
      <c r="EL1273" s="9"/>
      <c r="EM1273" s="9"/>
      <c r="EN1273" s="9"/>
      <c r="EO1273" s="9"/>
      <c r="EP1273" s="9"/>
      <c r="EQ1273" s="9"/>
      <c r="ER1273" s="9"/>
      <c r="ES1273" s="9"/>
      <c r="ET1273" s="9"/>
      <c r="EU1273" s="9"/>
      <c r="EV1273" s="9"/>
      <c r="EW1273" s="9"/>
      <c r="EX1273" s="9"/>
      <c r="EY1273" s="9"/>
      <c r="EZ1273" s="9"/>
      <c r="FA1273" s="9"/>
      <c r="FB1273" s="9"/>
      <c r="FC1273" s="9"/>
      <c r="FD1273" s="9"/>
      <c r="FE1273" s="9"/>
      <c r="FF1273" s="9"/>
      <c r="FG1273" s="9"/>
      <c r="FH1273" s="9"/>
      <c r="FI1273" s="9"/>
      <c r="FJ1273" s="9"/>
      <c r="FK1273" s="9"/>
      <c r="FL1273" s="9"/>
      <c r="FM1273" s="9"/>
      <c r="FN1273" s="9"/>
      <c r="FO1273" s="9"/>
      <c r="FP1273" s="9"/>
      <c r="FQ1273" s="9"/>
      <c r="FR1273" s="9"/>
      <c r="FS1273" s="9"/>
      <c r="FT1273" s="9"/>
      <c r="FU1273" s="9"/>
      <c r="FV1273" s="9"/>
      <c r="FW1273" s="9"/>
      <c r="FX1273" s="9"/>
      <c r="FY1273" s="9"/>
      <c r="FZ1273" s="9"/>
      <c r="GA1273" s="9"/>
      <c r="GB1273" s="9"/>
      <c r="GC1273" s="9"/>
      <c r="GD1273" s="9"/>
      <c r="GE1273" s="9"/>
      <c r="GF1273" s="9"/>
      <c r="GG1273" s="9"/>
      <c r="GH1273" s="9"/>
      <c r="GI1273" s="9"/>
      <c r="GJ1273" s="9"/>
      <c r="GK1273" s="9"/>
      <c r="GL1273" s="9"/>
      <c r="GM1273" s="9"/>
      <c r="GN1273" s="9"/>
      <c r="GO1273" s="9"/>
      <c r="GP1273" s="9"/>
      <c r="GQ1273" s="9"/>
      <c r="GR1273" s="9"/>
      <c r="GS1273" s="9"/>
      <c r="GT1273" s="9"/>
      <c r="GU1273" s="9"/>
      <c r="GV1273" s="9"/>
      <c r="GW1273" s="9"/>
    </row>
    <row r="1274" spans="2:205" s="37" customFormat="1" ht="27" customHeight="1">
      <c r="B1274" s="99" t="s">
        <v>105</v>
      </c>
      <c r="C1274" s="26"/>
      <c r="D1274" s="28">
        <v>25</v>
      </c>
      <c r="E1274" s="28">
        <v>25</v>
      </c>
      <c r="F1274" s="29"/>
      <c r="G1274" s="29"/>
      <c r="H1274" s="29"/>
      <c r="I1274" s="29"/>
      <c r="J1274" s="28">
        <v>240</v>
      </c>
      <c r="K1274" s="39">
        <f>J1274*D1274/1000</f>
        <v>6</v>
      </c>
      <c r="L1274" s="29"/>
      <c r="M1274" s="29"/>
      <c r="N1274" s="29"/>
      <c r="O1274" s="29"/>
      <c r="P1274" s="29"/>
      <c r="Q1274" s="29"/>
      <c r="R1274" s="29"/>
      <c r="S1274" s="29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</row>
    <row r="1275" spans="2:205" s="37" customFormat="1" ht="27" customHeight="1">
      <c r="B1275" s="99" t="s">
        <v>71</v>
      </c>
      <c r="C1275" s="26"/>
      <c r="D1275" s="28">
        <v>10</v>
      </c>
      <c r="E1275" s="28">
        <v>10</v>
      </c>
      <c r="F1275" s="29"/>
      <c r="G1275" s="29"/>
      <c r="H1275" s="29"/>
      <c r="I1275" s="29"/>
      <c r="J1275" s="28">
        <v>90.2</v>
      </c>
      <c r="K1275" s="39">
        <f>J1275*D1275/1000</f>
        <v>0.902</v>
      </c>
      <c r="L1275" s="29"/>
      <c r="M1275" s="29"/>
      <c r="N1275" s="29"/>
      <c r="O1275" s="29"/>
      <c r="P1275" s="29"/>
      <c r="Q1275" s="29"/>
      <c r="R1275" s="29"/>
      <c r="S1275" s="29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</row>
    <row r="1276" spans="2:205" s="37" customFormat="1" ht="27" customHeight="1">
      <c r="B1276" s="99" t="s">
        <v>119</v>
      </c>
      <c r="C1276" s="26"/>
      <c r="D1276" s="28">
        <v>203</v>
      </c>
      <c r="E1276" s="28">
        <v>203</v>
      </c>
      <c r="F1276" s="29"/>
      <c r="G1276" s="29"/>
      <c r="H1276" s="29"/>
      <c r="I1276" s="29"/>
      <c r="J1276" s="28"/>
      <c r="K1276" s="39">
        <f>J1276*D1276/1000</f>
        <v>0</v>
      </c>
      <c r="L1276" s="29"/>
      <c r="M1276" s="29"/>
      <c r="N1276" s="29"/>
      <c r="O1276" s="29"/>
      <c r="P1276" s="29"/>
      <c r="Q1276" s="29"/>
      <c r="R1276" s="29"/>
      <c r="S1276" s="29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  <c r="GU1276" s="1"/>
      <c r="GV1276" s="1"/>
      <c r="GW1276" s="1"/>
    </row>
    <row r="1277" spans="1:205" s="37" customFormat="1" ht="27" customHeight="1">
      <c r="A1277" s="297"/>
      <c r="B1277" s="142" t="s">
        <v>121</v>
      </c>
      <c r="C1277" s="143"/>
      <c r="D1277" s="144">
        <v>0.06</v>
      </c>
      <c r="E1277" s="28">
        <v>0.06</v>
      </c>
      <c r="F1277" s="145"/>
      <c r="G1277" s="29"/>
      <c r="H1277" s="29"/>
      <c r="I1277" s="146"/>
      <c r="J1277" s="28">
        <v>3568</v>
      </c>
      <c r="K1277" s="39">
        <f>J1277*D1277/1000</f>
        <v>0.21408</v>
      </c>
      <c r="L1277" s="29"/>
      <c r="M1277" s="146"/>
      <c r="N1277" s="29"/>
      <c r="O1277" s="29"/>
      <c r="P1277" s="29"/>
      <c r="Q1277" s="29"/>
      <c r="R1277" s="146"/>
      <c r="S1277" s="29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</row>
    <row r="1278" spans="2:19" s="35" customFormat="1" ht="31.5">
      <c r="B1278" s="87" t="s">
        <v>250</v>
      </c>
      <c r="C1278" s="53">
        <v>40</v>
      </c>
      <c r="D1278" s="53"/>
      <c r="E1278" s="53"/>
      <c r="F1278" s="54">
        <v>3.16</v>
      </c>
      <c r="G1278" s="54">
        <v>0.4</v>
      </c>
      <c r="H1278" s="54">
        <v>19.4</v>
      </c>
      <c r="I1278" s="55">
        <v>95</v>
      </c>
      <c r="J1278" s="55">
        <v>58</v>
      </c>
      <c r="K1278" s="32">
        <f>J1278*C1278/1000</f>
        <v>2.32</v>
      </c>
      <c r="L1278" s="42">
        <v>0</v>
      </c>
      <c r="M1278" s="32">
        <v>0.05</v>
      </c>
      <c r="N1278" s="78">
        <v>0</v>
      </c>
      <c r="O1278" s="32">
        <v>0.5</v>
      </c>
      <c r="P1278" s="74">
        <v>9.2</v>
      </c>
      <c r="Q1278" s="47">
        <v>35.7</v>
      </c>
      <c r="R1278" s="55">
        <v>13.2</v>
      </c>
      <c r="S1278" s="32">
        <v>0.8</v>
      </c>
    </row>
    <row r="1279" spans="2:19" s="44" customFormat="1" ht="34.5" customHeight="1">
      <c r="B1279" s="88" t="s">
        <v>59</v>
      </c>
      <c r="C1279" s="32">
        <v>20</v>
      </c>
      <c r="D1279" s="43"/>
      <c r="E1279" s="43"/>
      <c r="F1279" s="32">
        <v>1.4</v>
      </c>
      <c r="G1279" s="32">
        <v>0.24</v>
      </c>
      <c r="H1279" s="32">
        <v>7.8</v>
      </c>
      <c r="I1279" s="69">
        <v>40</v>
      </c>
      <c r="J1279" s="32">
        <v>57</v>
      </c>
      <c r="K1279" s="32">
        <f>J1279*C1279/1000</f>
        <v>1.14</v>
      </c>
      <c r="L1279" s="42">
        <v>0</v>
      </c>
      <c r="M1279" s="32">
        <v>0.04</v>
      </c>
      <c r="N1279" s="78">
        <v>0</v>
      </c>
      <c r="O1279" s="32">
        <v>0.28</v>
      </c>
      <c r="P1279" s="74">
        <v>5.8</v>
      </c>
      <c r="Q1279" s="47">
        <v>30</v>
      </c>
      <c r="R1279" s="33">
        <v>9.4</v>
      </c>
      <c r="S1279" s="32">
        <v>0.78</v>
      </c>
    </row>
    <row r="1280" spans="1:20" s="5" customFormat="1" ht="29.25" customHeight="1">
      <c r="A1280" s="501" t="s">
        <v>386</v>
      </c>
      <c r="B1280" s="502"/>
      <c r="C1280" s="503">
        <v>1010</v>
      </c>
      <c r="D1280" s="503"/>
      <c r="E1280" s="504"/>
      <c r="F1280" s="551">
        <f>SUM(F1228+F1232+F1246+F1267+F1272+F1273+F1278+F1279)</f>
        <v>36.02</v>
      </c>
      <c r="G1280" s="551">
        <f aca="true" t="shared" si="51" ref="G1280:S1280">SUM(G1228+G1232+G1246+G1267+G1272+G1273+G1278+G1279)</f>
        <v>30.22</v>
      </c>
      <c r="H1280" s="551">
        <f t="shared" si="51"/>
        <v>146.54000000000002</v>
      </c>
      <c r="I1280" s="551">
        <f t="shared" si="51"/>
        <v>964</v>
      </c>
      <c r="J1280" s="551">
        <f t="shared" si="51"/>
        <v>225.5</v>
      </c>
      <c r="K1280" s="551">
        <f t="shared" si="51"/>
        <v>79.15562999999999</v>
      </c>
      <c r="L1280" s="551">
        <f t="shared" si="51"/>
        <v>30.45</v>
      </c>
      <c r="M1280" s="551">
        <f t="shared" si="51"/>
        <v>0.31399999999999995</v>
      </c>
      <c r="N1280" s="551">
        <f t="shared" si="51"/>
        <v>125.7</v>
      </c>
      <c r="O1280" s="551">
        <f t="shared" si="51"/>
        <v>6.31</v>
      </c>
      <c r="P1280" s="551">
        <f t="shared" si="51"/>
        <v>296.71000000000004</v>
      </c>
      <c r="Q1280" s="551">
        <f t="shared" si="51"/>
        <v>828.6600000000001</v>
      </c>
      <c r="R1280" s="551">
        <f t="shared" si="51"/>
        <v>309.55999999999995</v>
      </c>
      <c r="S1280" s="551">
        <f t="shared" si="51"/>
        <v>20.890000000000004</v>
      </c>
      <c r="T1280" s="506"/>
    </row>
    <row r="1281" spans="1:20" s="8" customFormat="1" ht="22.5" customHeight="1">
      <c r="A1281" s="507" t="s">
        <v>240</v>
      </c>
      <c r="B1281" s="508"/>
      <c r="C1281" s="509" t="s">
        <v>517</v>
      </c>
      <c r="D1281" s="510"/>
      <c r="E1281" s="510"/>
      <c r="F1281" s="553">
        <f>SUM(F1280+F1226)</f>
        <v>55.730000000000004</v>
      </c>
      <c r="G1281" s="553">
        <f aca="true" t="shared" si="52" ref="G1281:S1281">SUM(G1280+G1226)</f>
        <v>49.33</v>
      </c>
      <c r="H1281" s="553">
        <f t="shared" si="52"/>
        <v>248.67000000000002</v>
      </c>
      <c r="I1281" s="553">
        <f t="shared" si="52"/>
        <v>1631</v>
      </c>
      <c r="J1281" s="553">
        <f t="shared" si="52"/>
        <v>282.5</v>
      </c>
      <c r="K1281" s="553">
        <f t="shared" si="52"/>
        <v>80.29562999999999</v>
      </c>
      <c r="L1281" s="553">
        <f t="shared" si="52"/>
        <v>33.48</v>
      </c>
      <c r="M1281" s="553">
        <f t="shared" si="52"/>
        <v>0.6639999999999999</v>
      </c>
      <c r="N1281" s="553">
        <f t="shared" si="52"/>
        <v>293.8</v>
      </c>
      <c r="O1281" s="553">
        <f t="shared" si="52"/>
        <v>7.91</v>
      </c>
      <c r="P1281" s="553">
        <f t="shared" si="52"/>
        <v>942.31</v>
      </c>
      <c r="Q1281" s="553">
        <f t="shared" si="52"/>
        <v>1469.26</v>
      </c>
      <c r="R1281" s="553">
        <f t="shared" si="52"/>
        <v>387.71999999999997</v>
      </c>
      <c r="S1281" s="553">
        <f t="shared" si="52"/>
        <v>44.64000000000001</v>
      </c>
      <c r="T1281" s="298"/>
    </row>
    <row r="1282" spans="1:20" ht="16.5" customHeight="1">
      <c r="A1282" s="281"/>
      <c r="B1282" s="277"/>
      <c r="C1282" s="278"/>
      <c r="D1282" s="279"/>
      <c r="E1282" s="279"/>
      <c r="F1282" s="279"/>
      <c r="G1282" s="279"/>
      <c r="H1282" s="279"/>
      <c r="I1282" s="280"/>
      <c r="J1282" s="281"/>
      <c r="K1282" s="281"/>
      <c r="L1282" s="282" t="s">
        <v>81</v>
      </c>
      <c r="M1282" s="283"/>
      <c r="N1282" s="283"/>
      <c r="O1282" s="283"/>
      <c r="P1282" s="283"/>
      <c r="Q1282" s="283"/>
      <c r="R1282" s="283"/>
      <c r="S1282" s="284"/>
      <c r="T1282" s="253"/>
    </row>
    <row r="1283" spans="1:20" ht="19.5" customHeight="1">
      <c r="A1283" s="622" t="s">
        <v>235</v>
      </c>
      <c r="B1283" s="624" t="s">
        <v>72</v>
      </c>
      <c r="C1283" s="285"/>
      <c r="D1283" s="286"/>
      <c r="E1283" s="287"/>
      <c r="F1283" s="626" t="s">
        <v>236</v>
      </c>
      <c r="G1283" s="627"/>
      <c r="H1283" s="628"/>
      <c r="I1283" s="629" t="s">
        <v>78</v>
      </c>
      <c r="J1283" s="288"/>
      <c r="K1283" s="288"/>
      <c r="L1283" s="619" t="s">
        <v>82</v>
      </c>
      <c r="M1283" s="620"/>
      <c r="N1283" s="620"/>
      <c r="O1283" s="620"/>
      <c r="P1283" s="620" t="s">
        <v>83</v>
      </c>
      <c r="Q1283" s="620"/>
      <c r="R1283" s="620"/>
      <c r="S1283" s="621"/>
      <c r="T1283" s="253"/>
    </row>
    <row r="1284" spans="1:20" ht="33" customHeight="1">
      <c r="A1284" s="623"/>
      <c r="B1284" s="625"/>
      <c r="C1284" s="289" t="s">
        <v>237</v>
      </c>
      <c r="D1284" s="290" t="s">
        <v>73</v>
      </c>
      <c r="E1284" s="290" t="s">
        <v>74</v>
      </c>
      <c r="F1284" s="291" t="s">
        <v>75</v>
      </c>
      <c r="G1284" s="291" t="s">
        <v>76</v>
      </c>
      <c r="H1284" s="292" t="s">
        <v>77</v>
      </c>
      <c r="I1284" s="630"/>
      <c r="J1284" s="293" t="s">
        <v>79</v>
      </c>
      <c r="K1284" s="294" t="s">
        <v>80</v>
      </c>
      <c r="L1284" s="295" t="s">
        <v>84</v>
      </c>
      <c r="M1284" s="295" t="s">
        <v>85</v>
      </c>
      <c r="N1284" s="295" t="s">
        <v>86</v>
      </c>
      <c r="O1284" s="295" t="s">
        <v>87</v>
      </c>
      <c r="P1284" s="295" t="s">
        <v>88</v>
      </c>
      <c r="Q1284" s="295" t="s">
        <v>89</v>
      </c>
      <c r="R1284" s="295" t="s">
        <v>90</v>
      </c>
      <c r="S1284" s="296" t="s">
        <v>91</v>
      </c>
      <c r="T1284" s="254"/>
    </row>
    <row r="1285" spans="1:20" ht="27.75" customHeight="1">
      <c r="A1285" s="263" t="s">
        <v>305</v>
      </c>
      <c r="B1285" s="264"/>
      <c r="C1285" s="265"/>
      <c r="D1285" s="266"/>
      <c r="E1285" s="263"/>
      <c r="F1285" s="267"/>
      <c r="G1285" s="268"/>
      <c r="H1285" s="268"/>
      <c r="I1285" s="268"/>
      <c r="J1285" s="325"/>
      <c r="K1285" s="326"/>
      <c r="L1285" s="273"/>
      <c r="M1285" s="273"/>
      <c r="N1285" s="273"/>
      <c r="O1285" s="273"/>
      <c r="P1285" s="273"/>
      <c r="Q1285" s="273"/>
      <c r="R1285" s="273"/>
      <c r="S1285" s="274"/>
      <c r="T1285" s="254"/>
    </row>
    <row r="1286" spans="1:20" s="8" customFormat="1" ht="36" customHeight="1">
      <c r="A1286" s="276" t="s">
        <v>360</v>
      </c>
      <c r="B1286" s="457"/>
      <c r="C1286" s="276"/>
      <c r="D1286" s="458"/>
      <c r="E1286" s="459"/>
      <c r="F1286" s="460"/>
      <c r="G1286" s="460"/>
      <c r="H1286" s="460"/>
      <c r="I1286" s="460"/>
      <c r="J1286" s="461"/>
      <c r="K1286" s="461" t="e">
        <f>SUM(#REF!+#REF!+#REF!+#REF!+#REF!+#REF!)</f>
        <v>#REF!</v>
      </c>
      <c r="L1286" s="461"/>
      <c r="M1286" s="461"/>
      <c r="N1286" s="461"/>
      <c r="O1286" s="461"/>
      <c r="P1286" s="461"/>
      <c r="Q1286" s="461"/>
      <c r="R1286" s="461"/>
      <c r="S1286" s="461"/>
      <c r="T1286" s="298"/>
    </row>
    <row r="1287" spans="2:19" s="8" customFormat="1" ht="32.25" customHeight="1">
      <c r="B1287" s="538" t="s">
        <v>425</v>
      </c>
      <c r="C1287" s="561" t="s">
        <v>426</v>
      </c>
      <c r="D1287" s="327"/>
      <c r="E1287" s="482"/>
      <c r="F1287" s="391">
        <v>6.55</v>
      </c>
      <c r="G1287" s="483">
        <v>5.6</v>
      </c>
      <c r="H1287" s="483">
        <v>17.15</v>
      </c>
      <c r="I1287" s="485">
        <v>174</v>
      </c>
      <c r="J1287" s="483"/>
      <c r="K1287" s="483"/>
      <c r="L1287" s="483">
        <v>0.14</v>
      </c>
      <c r="M1287" s="483">
        <v>0.05</v>
      </c>
      <c r="N1287" s="483">
        <v>48</v>
      </c>
      <c r="O1287" s="483">
        <v>0.5</v>
      </c>
      <c r="P1287" s="483">
        <v>206.9</v>
      </c>
      <c r="Q1287" s="484">
        <v>146.8</v>
      </c>
      <c r="R1287" s="483">
        <v>20.9</v>
      </c>
      <c r="S1287" s="483">
        <v>0.74</v>
      </c>
    </row>
    <row r="1288" spans="2:19" s="10" customFormat="1" ht="32.25" customHeight="1">
      <c r="B1288" s="467" t="s">
        <v>427</v>
      </c>
      <c r="C1288" s="468"/>
      <c r="D1288" s="353">
        <v>30</v>
      </c>
      <c r="E1288" s="469">
        <v>30</v>
      </c>
      <c r="F1288" s="393"/>
      <c r="G1288" s="470"/>
      <c r="H1288" s="470"/>
      <c r="I1288" s="470"/>
      <c r="J1288" s="470"/>
      <c r="K1288" s="470"/>
      <c r="L1288" s="470"/>
      <c r="M1288" s="470"/>
      <c r="N1288" s="470"/>
      <c r="O1288" s="470"/>
      <c r="P1288" s="470"/>
      <c r="Q1288" s="471"/>
      <c r="R1288" s="470"/>
      <c r="S1288" s="470"/>
    </row>
    <row r="1289" spans="2:19" s="10" customFormat="1" ht="19.5" customHeight="1">
      <c r="B1289" s="473" t="s">
        <v>398</v>
      </c>
      <c r="C1289" s="468"/>
      <c r="D1289" s="353">
        <v>21</v>
      </c>
      <c r="E1289" s="469">
        <v>20</v>
      </c>
      <c r="F1289" s="393"/>
      <c r="G1289" s="470"/>
      <c r="H1289" s="470"/>
      <c r="I1289" s="470"/>
      <c r="J1289" s="470"/>
      <c r="K1289" s="470"/>
      <c r="L1289" s="470"/>
      <c r="M1289" s="470"/>
      <c r="N1289" s="470"/>
      <c r="O1289" s="470"/>
      <c r="P1289" s="470"/>
      <c r="Q1289" s="471"/>
      <c r="R1289" s="470"/>
      <c r="S1289" s="470"/>
    </row>
    <row r="1290" spans="2:19" s="10" customFormat="1" ht="19.5" customHeight="1">
      <c r="B1290" s="473" t="s">
        <v>428</v>
      </c>
      <c r="C1290" s="468"/>
      <c r="D1290" s="353">
        <v>22</v>
      </c>
      <c r="E1290" s="469">
        <v>20</v>
      </c>
      <c r="F1290" s="393"/>
      <c r="G1290" s="470"/>
      <c r="H1290" s="470"/>
      <c r="I1290" s="470"/>
      <c r="J1290" s="470"/>
      <c r="K1290" s="470"/>
      <c r="L1290" s="470"/>
      <c r="M1290" s="470"/>
      <c r="N1290" s="470"/>
      <c r="O1290" s="470"/>
      <c r="P1290" s="470"/>
      <c r="Q1290" s="471"/>
      <c r="R1290" s="470"/>
      <c r="S1290" s="470"/>
    </row>
    <row r="1291" spans="2:19" s="35" customFormat="1" ht="31.5" customHeight="1">
      <c r="B1291" s="98" t="s">
        <v>429</v>
      </c>
      <c r="C1291" s="462" t="s">
        <v>376</v>
      </c>
      <c r="D1291" s="34"/>
      <c r="E1291" s="463"/>
      <c r="F1291" s="42">
        <v>7.7</v>
      </c>
      <c r="G1291" s="464">
        <v>10.1</v>
      </c>
      <c r="H1291" s="464">
        <v>33.4</v>
      </c>
      <c r="I1291" s="465">
        <v>262</v>
      </c>
      <c r="J1291" s="464"/>
      <c r="K1291" s="464"/>
      <c r="L1291" s="464">
        <v>0.55</v>
      </c>
      <c r="M1291" s="464">
        <v>0.22</v>
      </c>
      <c r="N1291" s="465">
        <v>50</v>
      </c>
      <c r="O1291" s="464">
        <v>0.66</v>
      </c>
      <c r="P1291" s="466">
        <v>151.4</v>
      </c>
      <c r="Q1291" s="465">
        <v>199</v>
      </c>
      <c r="R1291" s="466">
        <v>56.2</v>
      </c>
      <c r="S1291" s="464">
        <v>1.3</v>
      </c>
    </row>
    <row r="1292" spans="2:19" s="10" customFormat="1" ht="29.25" customHeight="1">
      <c r="B1292" s="467" t="s">
        <v>430</v>
      </c>
      <c r="C1292" s="468"/>
      <c r="D1292" s="353">
        <v>34</v>
      </c>
      <c r="E1292" s="469">
        <v>34</v>
      </c>
      <c r="F1292" s="393"/>
      <c r="G1292" s="470"/>
      <c r="H1292" s="470"/>
      <c r="I1292" s="470"/>
      <c r="J1292" s="470"/>
      <c r="K1292" s="470"/>
      <c r="L1292" s="470"/>
      <c r="M1292" s="470"/>
      <c r="N1292" s="471"/>
      <c r="O1292" s="470"/>
      <c r="P1292" s="472"/>
      <c r="Q1292" s="471"/>
      <c r="R1292" s="470"/>
      <c r="S1292" s="470"/>
    </row>
    <row r="1293" spans="2:19" s="10" customFormat="1" ht="29.25" customHeight="1">
      <c r="B1293" s="467" t="s">
        <v>98</v>
      </c>
      <c r="C1293" s="468"/>
      <c r="D1293" s="353">
        <v>110</v>
      </c>
      <c r="E1293" s="469">
        <v>110</v>
      </c>
      <c r="F1293" s="393"/>
      <c r="G1293" s="470"/>
      <c r="H1293" s="470"/>
      <c r="I1293" s="470"/>
      <c r="J1293" s="470"/>
      <c r="K1293" s="470"/>
      <c r="L1293" s="470"/>
      <c r="M1293" s="470"/>
      <c r="N1293" s="471"/>
      <c r="O1293" s="470"/>
      <c r="P1293" s="472"/>
      <c r="Q1293" s="471"/>
      <c r="R1293" s="470"/>
      <c r="S1293" s="470"/>
    </row>
    <row r="1294" spans="2:19" s="10" customFormat="1" ht="29.25" customHeight="1">
      <c r="B1294" s="467" t="s">
        <v>63</v>
      </c>
      <c r="C1294" s="468"/>
      <c r="D1294" s="353">
        <v>80</v>
      </c>
      <c r="E1294" s="469">
        <v>80</v>
      </c>
      <c r="F1294" s="393"/>
      <c r="G1294" s="470"/>
      <c r="H1294" s="470"/>
      <c r="I1294" s="470"/>
      <c r="J1294" s="470"/>
      <c r="K1294" s="470"/>
      <c r="L1294" s="470"/>
      <c r="M1294" s="470"/>
      <c r="N1294" s="471"/>
      <c r="O1294" s="470"/>
      <c r="P1294" s="472"/>
      <c r="Q1294" s="471"/>
      <c r="R1294" s="470"/>
      <c r="S1294" s="470"/>
    </row>
    <row r="1295" spans="2:19" s="10" customFormat="1" ht="29.25" customHeight="1">
      <c r="B1295" s="467" t="s">
        <v>71</v>
      </c>
      <c r="C1295" s="468"/>
      <c r="D1295" s="353">
        <v>4.5</v>
      </c>
      <c r="E1295" s="469">
        <v>4.5</v>
      </c>
      <c r="F1295" s="393"/>
      <c r="G1295" s="470"/>
      <c r="H1295" s="470"/>
      <c r="I1295" s="470"/>
      <c r="J1295" s="470"/>
      <c r="K1295" s="470"/>
      <c r="L1295" s="470"/>
      <c r="M1295" s="470"/>
      <c r="N1295" s="471"/>
      <c r="O1295" s="470"/>
      <c r="P1295" s="472"/>
      <c r="Q1295" s="471"/>
      <c r="R1295" s="470"/>
      <c r="S1295" s="470"/>
    </row>
    <row r="1296" spans="2:19" s="10" customFormat="1" ht="29.25" customHeight="1">
      <c r="B1296" s="467" t="s">
        <v>15</v>
      </c>
      <c r="C1296" s="468"/>
      <c r="D1296" s="353">
        <v>0.5</v>
      </c>
      <c r="E1296" s="469">
        <v>0.5</v>
      </c>
      <c r="F1296" s="393"/>
      <c r="G1296" s="470"/>
      <c r="H1296" s="470"/>
      <c r="I1296" s="470"/>
      <c r="J1296" s="470"/>
      <c r="K1296" s="470"/>
      <c r="L1296" s="470"/>
      <c r="M1296" s="470"/>
      <c r="N1296" s="471"/>
      <c r="O1296" s="470"/>
      <c r="P1296" s="472"/>
      <c r="Q1296" s="471"/>
      <c r="R1296" s="470"/>
      <c r="S1296" s="470"/>
    </row>
    <row r="1297" spans="2:19" s="10" customFormat="1" ht="29.25" customHeight="1">
      <c r="B1297" s="473" t="s">
        <v>67</v>
      </c>
      <c r="C1297" s="468"/>
      <c r="D1297" s="353">
        <v>5</v>
      </c>
      <c r="E1297" s="469">
        <v>5</v>
      </c>
      <c r="F1297" s="393"/>
      <c r="G1297" s="470"/>
      <c r="H1297" s="470"/>
      <c r="I1297" s="470"/>
      <c r="J1297" s="470"/>
      <c r="K1297" s="470"/>
      <c r="L1297" s="470"/>
      <c r="M1297" s="470"/>
      <c r="N1297" s="471"/>
      <c r="O1297" s="470"/>
      <c r="P1297" s="472"/>
      <c r="Q1297" s="471"/>
      <c r="R1297" s="470"/>
      <c r="S1297" s="470"/>
    </row>
    <row r="1298" spans="2:19" s="35" customFormat="1" ht="54" customHeight="1">
      <c r="B1298" s="98" t="s">
        <v>431</v>
      </c>
      <c r="C1298" s="462" t="s">
        <v>376</v>
      </c>
      <c r="D1298" s="34"/>
      <c r="E1298" s="463"/>
      <c r="F1298" s="42">
        <v>7.6</v>
      </c>
      <c r="G1298" s="464">
        <v>10.3</v>
      </c>
      <c r="H1298" s="464">
        <v>33.8</v>
      </c>
      <c r="I1298" s="465">
        <v>257</v>
      </c>
      <c r="J1298" s="464"/>
      <c r="K1298" s="464"/>
      <c r="L1298" s="464">
        <v>0.55</v>
      </c>
      <c r="M1298" s="464">
        <v>0.22</v>
      </c>
      <c r="N1298" s="465">
        <v>44</v>
      </c>
      <c r="O1298" s="464">
        <v>0.66</v>
      </c>
      <c r="P1298" s="466">
        <v>151.4</v>
      </c>
      <c r="Q1298" s="465">
        <v>199</v>
      </c>
      <c r="R1298" s="466">
        <v>26.2</v>
      </c>
      <c r="S1298" s="464">
        <v>1.32</v>
      </c>
    </row>
    <row r="1299" spans="2:19" s="10" customFormat="1" ht="23.25" customHeight="1">
      <c r="B1299" s="467" t="s">
        <v>432</v>
      </c>
      <c r="C1299" s="468"/>
      <c r="D1299" s="353">
        <v>34</v>
      </c>
      <c r="E1299" s="469">
        <v>34</v>
      </c>
      <c r="F1299" s="393"/>
      <c r="G1299" s="470"/>
      <c r="H1299" s="470"/>
      <c r="I1299" s="470"/>
      <c r="J1299" s="470"/>
      <c r="K1299" s="470"/>
      <c r="L1299" s="470"/>
      <c r="M1299" s="470"/>
      <c r="N1299" s="471"/>
      <c r="O1299" s="470"/>
      <c r="P1299" s="472"/>
      <c r="Q1299" s="471"/>
      <c r="R1299" s="470"/>
      <c r="S1299" s="470"/>
    </row>
    <row r="1300" spans="2:19" s="10" customFormat="1" ht="23.25" customHeight="1">
      <c r="B1300" s="467" t="s">
        <v>98</v>
      </c>
      <c r="C1300" s="468"/>
      <c r="D1300" s="353">
        <v>110</v>
      </c>
      <c r="E1300" s="469">
        <v>110</v>
      </c>
      <c r="F1300" s="393"/>
      <c r="G1300" s="470"/>
      <c r="H1300" s="470"/>
      <c r="I1300" s="470"/>
      <c r="J1300" s="470"/>
      <c r="K1300" s="470"/>
      <c r="L1300" s="470"/>
      <c r="M1300" s="470"/>
      <c r="N1300" s="471"/>
      <c r="O1300" s="470"/>
      <c r="P1300" s="472"/>
      <c r="Q1300" s="471"/>
      <c r="R1300" s="470"/>
      <c r="S1300" s="470"/>
    </row>
    <row r="1301" spans="2:19" s="10" customFormat="1" ht="23.25" customHeight="1">
      <c r="B1301" s="467" t="s">
        <v>63</v>
      </c>
      <c r="C1301" s="468"/>
      <c r="D1301" s="353">
        <v>80</v>
      </c>
      <c r="E1301" s="469">
        <v>80</v>
      </c>
      <c r="F1301" s="393"/>
      <c r="G1301" s="470"/>
      <c r="H1301" s="470"/>
      <c r="I1301" s="470"/>
      <c r="J1301" s="470"/>
      <c r="K1301" s="470"/>
      <c r="L1301" s="470"/>
      <c r="M1301" s="470"/>
      <c r="N1301" s="471"/>
      <c r="O1301" s="470"/>
      <c r="P1301" s="472"/>
      <c r="Q1301" s="471"/>
      <c r="R1301" s="470"/>
      <c r="S1301" s="470"/>
    </row>
    <row r="1302" spans="2:19" s="10" customFormat="1" ht="23.25" customHeight="1">
      <c r="B1302" s="467" t="s">
        <v>71</v>
      </c>
      <c r="C1302" s="468"/>
      <c r="D1302" s="353">
        <v>4.5</v>
      </c>
      <c r="E1302" s="469">
        <v>4.5</v>
      </c>
      <c r="F1302" s="393"/>
      <c r="G1302" s="470"/>
      <c r="H1302" s="470"/>
      <c r="I1302" s="470"/>
      <c r="J1302" s="470"/>
      <c r="K1302" s="470"/>
      <c r="L1302" s="470"/>
      <c r="M1302" s="470"/>
      <c r="N1302" s="471"/>
      <c r="O1302" s="470"/>
      <c r="P1302" s="472"/>
      <c r="Q1302" s="471"/>
      <c r="R1302" s="470"/>
      <c r="S1302" s="470"/>
    </row>
    <row r="1303" spans="2:19" s="10" customFormat="1" ht="23.25" customHeight="1">
      <c r="B1303" s="467" t="s">
        <v>15</v>
      </c>
      <c r="C1303" s="468"/>
      <c r="D1303" s="353">
        <v>0.5</v>
      </c>
      <c r="E1303" s="469">
        <v>0.5</v>
      </c>
      <c r="F1303" s="393"/>
      <c r="G1303" s="470"/>
      <c r="H1303" s="470"/>
      <c r="I1303" s="470"/>
      <c r="J1303" s="470"/>
      <c r="K1303" s="470"/>
      <c r="L1303" s="470"/>
      <c r="M1303" s="470"/>
      <c r="N1303" s="471"/>
      <c r="O1303" s="470"/>
      <c r="P1303" s="472"/>
      <c r="Q1303" s="471"/>
      <c r="R1303" s="470"/>
      <c r="S1303" s="470"/>
    </row>
    <row r="1304" spans="2:19" s="10" customFormat="1" ht="23.25" customHeight="1">
      <c r="B1304" s="473" t="s">
        <v>67</v>
      </c>
      <c r="C1304" s="468"/>
      <c r="D1304" s="353">
        <v>5</v>
      </c>
      <c r="E1304" s="469">
        <v>5</v>
      </c>
      <c r="F1304" s="393"/>
      <c r="G1304" s="470"/>
      <c r="H1304" s="470"/>
      <c r="I1304" s="470"/>
      <c r="J1304" s="470"/>
      <c r="K1304" s="470"/>
      <c r="L1304" s="470"/>
      <c r="M1304" s="470"/>
      <c r="N1304" s="471"/>
      <c r="O1304" s="470"/>
      <c r="P1304" s="472"/>
      <c r="Q1304" s="471"/>
      <c r="R1304" s="470"/>
      <c r="S1304" s="470"/>
    </row>
    <row r="1305" spans="2:19" s="35" customFormat="1" ht="22.5" customHeight="1">
      <c r="B1305" s="87" t="s">
        <v>433</v>
      </c>
      <c r="C1305" s="32">
        <v>200</v>
      </c>
      <c r="D1305" s="32"/>
      <c r="E1305" s="32"/>
      <c r="F1305" s="32">
        <v>0.9</v>
      </c>
      <c r="G1305" s="33">
        <v>1.2</v>
      </c>
      <c r="H1305" s="33">
        <v>15.7</v>
      </c>
      <c r="I1305" s="32">
        <v>90</v>
      </c>
      <c r="J1305" s="32"/>
      <c r="K1305" s="30"/>
      <c r="L1305" s="34">
        <v>1.4</v>
      </c>
      <c r="M1305" s="47">
        <v>0</v>
      </c>
      <c r="N1305" s="78">
        <v>9</v>
      </c>
      <c r="O1305" s="33">
        <v>0</v>
      </c>
      <c r="P1305" s="74">
        <v>71</v>
      </c>
      <c r="Q1305" s="69">
        <v>33</v>
      </c>
      <c r="R1305" s="32">
        <v>7.6</v>
      </c>
      <c r="S1305" s="32">
        <v>0.22</v>
      </c>
    </row>
    <row r="1306" spans="2:19" ht="19.5" customHeight="1">
      <c r="B1306" s="115" t="s">
        <v>108</v>
      </c>
      <c r="C1306" s="32"/>
      <c r="D1306" s="43">
        <v>1</v>
      </c>
      <c r="E1306" s="43">
        <v>1</v>
      </c>
      <c r="F1306" s="45"/>
      <c r="G1306" s="45"/>
      <c r="H1306" s="45"/>
      <c r="I1306" s="45"/>
      <c r="J1306" s="45"/>
      <c r="K1306" s="29"/>
      <c r="L1306" s="189"/>
      <c r="M1306" s="45"/>
      <c r="N1306" s="190"/>
      <c r="O1306" s="45"/>
      <c r="P1306" s="191"/>
      <c r="Q1306" s="562"/>
      <c r="R1306" s="45"/>
      <c r="S1306" s="45"/>
    </row>
    <row r="1307" spans="2:19" ht="19.5" customHeight="1">
      <c r="B1307" s="115" t="s">
        <v>71</v>
      </c>
      <c r="C1307" s="32"/>
      <c r="D1307" s="43">
        <v>7</v>
      </c>
      <c r="E1307" s="43">
        <v>7</v>
      </c>
      <c r="F1307" s="45"/>
      <c r="G1307" s="45"/>
      <c r="H1307" s="45"/>
      <c r="I1307" s="45"/>
      <c r="J1307" s="45"/>
      <c r="K1307" s="29"/>
      <c r="L1307" s="45"/>
      <c r="M1307" s="45"/>
      <c r="N1307" s="116"/>
      <c r="O1307" s="45"/>
      <c r="P1307" s="117"/>
      <c r="Q1307" s="562"/>
      <c r="R1307" s="45"/>
      <c r="S1307" s="45"/>
    </row>
    <row r="1308" spans="2:19" ht="19.5" customHeight="1">
      <c r="B1308" s="115" t="s">
        <v>98</v>
      </c>
      <c r="C1308" s="32"/>
      <c r="D1308" s="43">
        <v>50</v>
      </c>
      <c r="E1308" s="43">
        <v>50</v>
      </c>
      <c r="F1308" s="45"/>
      <c r="G1308" s="45"/>
      <c r="H1308" s="45"/>
      <c r="I1308" s="45"/>
      <c r="J1308" s="45"/>
      <c r="K1308" s="29"/>
      <c r="L1308" s="45"/>
      <c r="M1308" s="45"/>
      <c r="N1308" s="116"/>
      <c r="O1308" s="45"/>
      <c r="P1308" s="117"/>
      <c r="Q1308" s="562"/>
      <c r="R1308" s="45"/>
      <c r="S1308" s="45"/>
    </row>
    <row r="1309" spans="2:19" ht="19.5" customHeight="1">
      <c r="B1309" s="115" t="s">
        <v>63</v>
      </c>
      <c r="C1309" s="32"/>
      <c r="D1309" s="43">
        <v>150</v>
      </c>
      <c r="E1309" s="43">
        <v>150</v>
      </c>
      <c r="F1309" s="45"/>
      <c r="G1309" s="45"/>
      <c r="H1309" s="45"/>
      <c r="I1309" s="45"/>
      <c r="J1309" s="45"/>
      <c r="K1309" s="29"/>
      <c r="L1309" s="45"/>
      <c r="M1309" s="45"/>
      <c r="N1309" s="116"/>
      <c r="O1309" s="45"/>
      <c r="P1309" s="117"/>
      <c r="Q1309" s="562"/>
      <c r="R1309" s="45"/>
      <c r="S1309" s="45"/>
    </row>
    <row r="1310" spans="2:19" s="35" customFormat="1" ht="86.25" customHeight="1">
      <c r="B1310" s="85" t="s">
        <v>130</v>
      </c>
      <c r="C1310" s="26">
        <v>100</v>
      </c>
      <c r="D1310" s="26"/>
      <c r="E1310" s="26"/>
      <c r="F1310" s="26">
        <v>0.26</v>
      </c>
      <c r="G1310" s="27">
        <v>0.17</v>
      </c>
      <c r="H1310" s="26">
        <v>13.81</v>
      </c>
      <c r="I1310" s="26">
        <v>52</v>
      </c>
      <c r="J1310" s="26"/>
      <c r="K1310" s="26"/>
      <c r="L1310" s="27">
        <v>16</v>
      </c>
      <c r="M1310" s="26">
        <v>0.02</v>
      </c>
      <c r="N1310" s="52">
        <v>0</v>
      </c>
      <c r="O1310" s="26">
        <v>0.17</v>
      </c>
      <c r="P1310" s="31">
        <v>2.97</v>
      </c>
      <c r="Q1310" s="52">
        <v>9.6</v>
      </c>
      <c r="R1310" s="27">
        <v>2.08</v>
      </c>
      <c r="S1310" s="26">
        <v>0.16</v>
      </c>
    </row>
    <row r="1311" spans="2:19" s="35" customFormat="1" ht="31.5">
      <c r="B1311" s="497" t="s">
        <v>375</v>
      </c>
      <c r="C1311" s="53">
        <v>40</v>
      </c>
      <c r="D1311" s="53"/>
      <c r="E1311" s="53"/>
      <c r="F1311" s="54">
        <v>3.16</v>
      </c>
      <c r="G1311" s="32">
        <v>0.4</v>
      </c>
      <c r="H1311" s="32">
        <v>19.4</v>
      </c>
      <c r="I1311" s="55">
        <v>95</v>
      </c>
      <c r="J1311" s="55"/>
      <c r="K1311" s="32"/>
      <c r="L1311" s="42">
        <v>0</v>
      </c>
      <c r="M1311" s="32">
        <v>0.05</v>
      </c>
      <c r="N1311" s="78">
        <v>0</v>
      </c>
      <c r="O1311" s="32">
        <v>0.5</v>
      </c>
      <c r="P1311" s="74">
        <v>9.2</v>
      </c>
      <c r="Q1311" s="69">
        <v>35.7</v>
      </c>
      <c r="R1311" s="55">
        <v>13.2</v>
      </c>
      <c r="S1311" s="32">
        <v>0.8</v>
      </c>
    </row>
    <row r="1312" spans="2:19" s="44" customFormat="1" ht="46.5" customHeight="1">
      <c r="B1312" s="88" t="s">
        <v>59</v>
      </c>
      <c r="C1312" s="32">
        <v>20</v>
      </c>
      <c r="D1312" s="43"/>
      <c r="E1312" s="43"/>
      <c r="F1312" s="32">
        <v>1.4</v>
      </c>
      <c r="G1312" s="32">
        <v>0.24</v>
      </c>
      <c r="H1312" s="32">
        <v>7.8</v>
      </c>
      <c r="I1312" s="69">
        <v>40</v>
      </c>
      <c r="J1312" s="32"/>
      <c r="K1312" s="32"/>
      <c r="L1312" s="42">
        <v>0</v>
      </c>
      <c r="M1312" s="32">
        <v>0.04</v>
      </c>
      <c r="N1312" s="78">
        <v>0</v>
      </c>
      <c r="O1312" s="32">
        <v>0.28</v>
      </c>
      <c r="P1312" s="74">
        <v>5.8</v>
      </c>
      <c r="Q1312" s="69">
        <v>30</v>
      </c>
      <c r="R1312" s="33">
        <v>9.4</v>
      </c>
      <c r="S1312" s="32">
        <v>0.78</v>
      </c>
    </row>
    <row r="1313" spans="1:20" s="9" customFormat="1" ht="66.75" customHeight="1">
      <c r="A1313" s="491" t="s">
        <v>374</v>
      </c>
      <c r="B1313" s="492"/>
      <c r="C1313" s="493" t="s">
        <v>514</v>
      </c>
      <c r="D1313" s="492"/>
      <c r="E1313" s="494"/>
      <c r="F1313" s="563">
        <f>SUM(F1287+F1291+F1305+F1311+F1312)</f>
        <v>19.71</v>
      </c>
      <c r="G1313" s="563">
        <f aca="true" t="shared" si="53" ref="G1313:S1313">SUM(G1287+G1291+G1305+G1311+G1312)</f>
        <v>17.539999999999996</v>
      </c>
      <c r="H1313" s="563">
        <f t="shared" si="53"/>
        <v>93.45</v>
      </c>
      <c r="I1313" s="495">
        <f t="shared" si="53"/>
        <v>661</v>
      </c>
      <c r="J1313" s="563">
        <f t="shared" si="53"/>
        <v>0</v>
      </c>
      <c r="K1313" s="563">
        <f t="shared" si="53"/>
        <v>0</v>
      </c>
      <c r="L1313" s="563">
        <f t="shared" si="53"/>
        <v>2.09</v>
      </c>
      <c r="M1313" s="563">
        <f t="shared" si="53"/>
        <v>0.36</v>
      </c>
      <c r="N1313" s="495">
        <f t="shared" si="53"/>
        <v>107</v>
      </c>
      <c r="O1313" s="563">
        <f t="shared" si="53"/>
        <v>1.9400000000000002</v>
      </c>
      <c r="P1313" s="495">
        <f t="shared" si="53"/>
        <v>444.3</v>
      </c>
      <c r="Q1313" s="495">
        <f t="shared" si="53"/>
        <v>444.5</v>
      </c>
      <c r="R1313" s="495">
        <f t="shared" si="53"/>
        <v>107.3</v>
      </c>
      <c r="S1313" s="563">
        <f t="shared" si="53"/>
        <v>3.8400000000000007</v>
      </c>
      <c r="T1313" s="496"/>
    </row>
    <row r="1314" spans="1:19" s="35" customFormat="1" ht="36" customHeight="1">
      <c r="A1314" s="255" t="s">
        <v>377</v>
      </c>
      <c r="B1314" s="275"/>
      <c r="C1314" s="256"/>
      <c r="D1314" s="256"/>
      <c r="E1314" s="257"/>
      <c r="F1314" s="71"/>
      <c r="G1314" s="71"/>
      <c r="H1314" s="71"/>
      <c r="I1314" s="96"/>
      <c r="J1314" s="71"/>
      <c r="K1314" s="71"/>
      <c r="L1314" s="71"/>
      <c r="M1314" s="71"/>
      <c r="N1314" s="71"/>
      <c r="O1314" s="71"/>
      <c r="P1314" s="96"/>
      <c r="Q1314" s="71"/>
      <c r="R1314" s="71"/>
      <c r="S1314" s="71"/>
    </row>
    <row r="1315" spans="2:19" s="9" customFormat="1" ht="19.5" customHeight="1">
      <c r="B1315" s="90" t="s">
        <v>314</v>
      </c>
      <c r="C1315" s="26">
        <v>100</v>
      </c>
      <c r="D1315" s="26"/>
      <c r="E1315" s="26"/>
      <c r="F1315" s="26">
        <v>4.4</v>
      </c>
      <c r="G1315" s="26">
        <v>0.13</v>
      </c>
      <c r="H1315" s="26">
        <v>3.5</v>
      </c>
      <c r="I1315" s="26">
        <v>28.3</v>
      </c>
      <c r="J1315" s="26"/>
      <c r="K1315" s="27"/>
      <c r="L1315" s="27">
        <v>40</v>
      </c>
      <c r="M1315" s="24">
        <v>0.13</v>
      </c>
      <c r="N1315" s="27">
        <v>0</v>
      </c>
      <c r="O1315" s="26">
        <v>0.15</v>
      </c>
      <c r="P1315" s="26">
        <v>17.5</v>
      </c>
      <c r="Q1315" s="26">
        <v>82.35</v>
      </c>
      <c r="R1315" s="26">
        <v>17.03</v>
      </c>
      <c r="S1315" s="26">
        <v>0.33</v>
      </c>
    </row>
    <row r="1316" spans="2:19" s="9" customFormat="1" ht="19.5" customHeight="1">
      <c r="B1316" s="99" t="s">
        <v>39</v>
      </c>
      <c r="C1316" s="26"/>
      <c r="D1316" s="28">
        <v>155</v>
      </c>
      <c r="E1316" s="28">
        <v>100</v>
      </c>
      <c r="F1316" s="28"/>
      <c r="G1316" s="28"/>
      <c r="H1316" s="28"/>
      <c r="I1316" s="28"/>
      <c r="J1316" s="28">
        <v>117.4</v>
      </c>
      <c r="K1316" s="27">
        <f>J1316*D1316/1000</f>
        <v>18.197</v>
      </c>
      <c r="L1316" s="29"/>
      <c r="M1316" s="29"/>
      <c r="N1316" s="29"/>
      <c r="O1316" s="29"/>
      <c r="P1316" s="29"/>
      <c r="Q1316" s="29"/>
      <c r="R1316" s="29"/>
      <c r="S1316" s="29"/>
    </row>
    <row r="1317" spans="2:19" s="46" customFormat="1" ht="30.75" customHeight="1">
      <c r="B1317" s="87" t="s">
        <v>273</v>
      </c>
      <c r="C1317" s="32">
        <v>60</v>
      </c>
      <c r="D1317" s="32"/>
      <c r="E1317" s="32"/>
      <c r="F1317" s="32">
        <v>1.1</v>
      </c>
      <c r="G1317" s="33">
        <v>0.2</v>
      </c>
      <c r="H1317" s="33">
        <v>3.8</v>
      </c>
      <c r="I1317" s="32">
        <v>24</v>
      </c>
      <c r="J1317" s="50"/>
      <c r="K1317" s="50"/>
      <c r="L1317" s="42">
        <v>6</v>
      </c>
      <c r="M1317" s="32">
        <v>0.03</v>
      </c>
      <c r="N1317" s="69">
        <v>0</v>
      </c>
      <c r="O1317" s="33">
        <v>0.42</v>
      </c>
      <c r="P1317" s="74">
        <v>10.35</v>
      </c>
      <c r="Q1317" s="47">
        <v>15.23</v>
      </c>
      <c r="R1317" s="33">
        <v>4.2</v>
      </c>
      <c r="S1317" s="32">
        <v>0.15</v>
      </c>
    </row>
    <row r="1318" spans="2:19" ht="24.75" customHeight="1">
      <c r="B1318" s="119" t="s">
        <v>132</v>
      </c>
      <c r="C1318" s="43"/>
      <c r="D1318" s="43">
        <v>62</v>
      </c>
      <c r="E1318" s="43">
        <v>60</v>
      </c>
      <c r="F1318" s="43"/>
      <c r="G1318" s="60"/>
      <c r="H1318" s="60"/>
      <c r="I1318" s="43"/>
      <c r="J1318" s="45"/>
      <c r="K1318" s="45"/>
      <c r="L1318" s="120"/>
      <c r="M1318" s="43"/>
      <c r="N1318" s="116"/>
      <c r="O1318" s="60"/>
      <c r="P1318" s="121"/>
      <c r="Q1318" s="122"/>
      <c r="R1318" s="60"/>
      <c r="S1318" s="43"/>
    </row>
    <row r="1319" spans="2:19" ht="35.25" customHeight="1">
      <c r="B1319" s="119" t="s">
        <v>133</v>
      </c>
      <c r="C1319" s="43"/>
      <c r="D1319" s="43">
        <v>62</v>
      </c>
      <c r="E1319" s="43">
        <v>60</v>
      </c>
      <c r="F1319" s="43"/>
      <c r="G1319" s="60"/>
      <c r="H1319" s="60"/>
      <c r="I1319" s="43"/>
      <c r="J1319" s="45"/>
      <c r="K1319" s="45"/>
      <c r="L1319" s="120"/>
      <c r="M1319" s="43"/>
      <c r="N1319" s="116"/>
      <c r="O1319" s="60"/>
      <c r="P1319" s="121"/>
      <c r="Q1319" s="122"/>
      <c r="R1319" s="60"/>
      <c r="S1319" s="43"/>
    </row>
    <row r="1320" spans="2:19" s="564" customFormat="1" ht="62.25" customHeight="1">
      <c r="B1320" s="378" t="s">
        <v>434</v>
      </c>
      <c r="C1320" s="565" t="s">
        <v>420</v>
      </c>
      <c r="D1320" s="14"/>
      <c r="E1320" s="14"/>
      <c r="F1320" s="14">
        <v>6.4</v>
      </c>
      <c r="G1320" s="14">
        <v>6.4</v>
      </c>
      <c r="H1320" s="14">
        <v>26.8</v>
      </c>
      <c r="I1320" s="14">
        <v>286</v>
      </c>
      <c r="J1320" s="14"/>
      <c r="K1320" s="14"/>
      <c r="L1320" s="14">
        <v>19.8</v>
      </c>
      <c r="M1320" s="14">
        <v>0.08</v>
      </c>
      <c r="N1320" s="14">
        <v>0</v>
      </c>
      <c r="O1320" s="14">
        <v>2.9</v>
      </c>
      <c r="P1320" s="14">
        <v>74.1</v>
      </c>
      <c r="Q1320" s="237">
        <v>61.3</v>
      </c>
      <c r="R1320" s="14">
        <v>27.6</v>
      </c>
      <c r="S1320" s="14">
        <v>1</v>
      </c>
    </row>
    <row r="1321" spans="2:19" s="37" customFormat="1" ht="29.25" customHeight="1">
      <c r="B1321" s="337" t="s">
        <v>435</v>
      </c>
      <c r="C1321" s="14"/>
      <c r="D1321" s="25">
        <v>26</v>
      </c>
      <c r="E1321" s="25">
        <v>25</v>
      </c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566"/>
      <c r="R1321" s="13"/>
      <c r="S1321" s="13"/>
    </row>
    <row r="1322" spans="2:19" s="37" customFormat="1" ht="29.25" customHeight="1">
      <c r="B1322" s="337" t="s">
        <v>436</v>
      </c>
      <c r="C1322" s="14"/>
      <c r="D1322" s="25">
        <v>42</v>
      </c>
      <c r="E1322" s="25">
        <v>29</v>
      </c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566"/>
      <c r="R1322" s="13"/>
      <c r="S1322" s="13"/>
    </row>
    <row r="1323" spans="2:19" s="37" customFormat="1" ht="29.25" customHeight="1">
      <c r="B1323" s="337" t="s">
        <v>155</v>
      </c>
      <c r="C1323" s="14"/>
      <c r="D1323" s="25">
        <v>30.5</v>
      </c>
      <c r="E1323" s="25">
        <v>29</v>
      </c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566"/>
      <c r="R1323" s="13"/>
      <c r="S1323" s="13"/>
    </row>
    <row r="1324" spans="2:19" s="37" customFormat="1" ht="29.25" customHeight="1">
      <c r="B1324" s="337" t="s">
        <v>4</v>
      </c>
      <c r="C1324" s="14"/>
      <c r="D1324" s="25">
        <v>62.5</v>
      </c>
      <c r="E1324" s="25">
        <v>50</v>
      </c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566"/>
      <c r="R1324" s="13"/>
      <c r="S1324" s="13"/>
    </row>
    <row r="1325" spans="2:19" s="37" customFormat="1" ht="29.25" customHeight="1">
      <c r="B1325" s="337" t="s">
        <v>410</v>
      </c>
      <c r="C1325" s="14"/>
      <c r="D1325" s="25">
        <v>40</v>
      </c>
      <c r="E1325" s="25">
        <v>30</v>
      </c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566"/>
      <c r="R1325" s="13"/>
      <c r="S1325" s="13"/>
    </row>
    <row r="1326" spans="2:19" s="37" customFormat="1" ht="29.25" customHeight="1">
      <c r="B1326" s="337" t="s">
        <v>380</v>
      </c>
      <c r="C1326" s="14"/>
      <c r="D1326" s="25">
        <v>43</v>
      </c>
      <c r="E1326" s="25">
        <v>30</v>
      </c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566"/>
      <c r="R1326" s="13"/>
      <c r="S1326" s="13"/>
    </row>
    <row r="1327" spans="2:19" s="37" customFormat="1" ht="29.25" customHeight="1">
      <c r="B1327" s="337" t="s">
        <v>437</v>
      </c>
      <c r="C1327" s="14"/>
      <c r="D1327" s="25">
        <v>46</v>
      </c>
      <c r="E1327" s="25">
        <v>30</v>
      </c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566"/>
      <c r="R1327" s="13"/>
      <c r="S1327" s="13"/>
    </row>
    <row r="1328" spans="2:19" s="37" customFormat="1" ht="29.25" customHeight="1">
      <c r="B1328" s="337" t="s">
        <v>412</v>
      </c>
      <c r="C1328" s="14"/>
      <c r="D1328" s="25">
        <v>49</v>
      </c>
      <c r="E1328" s="25">
        <v>30</v>
      </c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566"/>
      <c r="R1328" s="13"/>
      <c r="S1328" s="13"/>
    </row>
    <row r="1329" spans="2:19" s="37" customFormat="1" ht="29.25" customHeight="1">
      <c r="B1329" s="337" t="s">
        <v>158</v>
      </c>
      <c r="C1329" s="14"/>
      <c r="D1329" s="25">
        <v>15</v>
      </c>
      <c r="E1329" s="25">
        <v>12</v>
      </c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566"/>
      <c r="R1329" s="13"/>
      <c r="S1329" s="13"/>
    </row>
    <row r="1330" spans="2:19" s="37" customFormat="1" ht="29.25" customHeight="1">
      <c r="B1330" s="337" t="s">
        <v>117</v>
      </c>
      <c r="C1330" s="14"/>
      <c r="D1330" s="25">
        <v>16</v>
      </c>
      <c r="E1330" s="25">
        <v>12</v>
      </c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566"/>
      <c r="R1330" s="13"/>
      <c r="S1330" s="13"/>
    </row>
    <row r="1331" spans="2:19" s="37" customFormat="1" ht="29.25" customHeight="1">
      <c r="B1331" s="337" t="s">
        <v>64</v>
      </c>
      <c r="C1331" s="14"/>
      <c r="D1331" s="25">
        <v>12</v>
      </c>
      <c r="E1331" s="25">
        <v>10</v>
      </c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566"/>
      <c r="R1331" s="13"/>
      <c r="S1331" s="13"/>
    </row>
    <row r="1332" spans="2:19" s="37" customFormat="1" ht="29.25" customHeight="1">
      <c r="B1332" s="337" t="s">
        <v>67</v>
      </c>
      <c r="C1332" s="14"/>
      <c r="D1332" s="25">
        <v>5</v>
      </c>
      <c r="E1332" s="25">
        <v>5</v>
      </c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566"/>
      <c r="R1332" s="13"/>
      <c r="S1332" s="13"/>
    </row>
    <row r="1333" spans="2:19" s="37" customFormat="1" ht="29.25" customHeight="1">
      <c r="B1333" s="337" t="s">
        <v>106</v>
      </c>
      <c r="C1333" s="14"/>
      <c r="D1333" s="25">
        <v>5</v>
      </c>
      <c r="E1333" s="25">
        <v>5</v>
      </c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566"/>
      <c r="R1333" s="13"/>
      <c r="S1333" s="13"/>
    </row>
    <row r="1334" spans="2:19" s="37" customFormat="1" ht="33" customHeight="1">
      <c r="B1334" s="337" t="s">
        <v>421</v>
      </c>
      <c r="C1334" s="14"/>
      <c r="D1334" s="25">
        <v>190</v>
      </c>
      <c r="E1334" s="25">
        <v>190</v>
      </c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566"/>
      <c r="R1334" s="13"/>
      <c r="S1334" s="13"/>
    </row>
    <row r="1335" spans="2:19" s="37" customFormat="1" ht="49.5" customHeight="1">
      <c r="B1335" s="337" t="s">
        <v>15</v>
      </c>
      <c r="C1335" s="14"/>
      <c r="D1335" s="25">
        <v>1</v>
      </c>
      <c r="E1335" s="25">
        <v>1</v>
      </c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566"/>
      <c r="R1335" s="13"/>
      <c r="S1335" s="13"/>
    </row>
    <row r="1336" spans="2:205" s="21" customFormat="1" ht="38.25" customHeight="1">
      <c r="B1336" s="90" t="s">
        <v>307</v>
      </c>
      <c r="C1336" s="26">
        <v>230</v>
      </c>
      <c r="D1336" s="26"/>
      <c r="E1336" s="26"/>
      <c r="F1336" s="26">
        <v>15.2</v>
      </c>
      <c r="G1336" s="26">
        <v>17.4</v>
      </c>
      <c r="H1336" s="26">
        <v>31.4</v>
      </c>
      <c r="I1336" s="26">
        <v>357</v>
      </c>
      <c r="J1336" s="26"/>
      <c r="K1336" s="26">
        <f>SUM(K1338:K1351)</f>
        <v>52.200399999999995</v>
      </c>
      <c r="L1336" s="26">
        <v>15.4</v>
      </c>
      <c r="M1336" s="26">
        <v>0.2</v>
      </c>
      <c r="N1336" s="52">
        <v>21.5</v>
      </c>
      <c r="O1336" s="26">
        <v>3.4</v>
      </c>
      <c r="P1336" s="31">
        <v>30.9</v>
      </c>
      <c r="Q1336" s="31">
        <v>217.2</v>
      </c>
      <c r="R1336" s="26">
        <v>56.1</v>
      </c>
      <c r="S1336" s="26">
        <v>3.6</v>
      </c>
      <c r="T1336" s="307"/>
      <c r="U1336" s="307"/>
      <c r="V1336" s="307"/>
      <c r="W1336" s="307"/>
      <c r="X1336" s="307"/>
      <c r="Y1336" s="307"/>
      <c r="Z1336" s="307"/>
      <c r="AA1336" s="307"/>
      <c r="AB1336" s="307"/>
      <c r="AC1336" s="307"/>
      <c r="AD1336" s="307"/>
      <c r="AE1336" s="307"/>
      <c r="AF1336" s="307"/>
      <c r="AG1336" s="307"/>
      <c r="AH1336" s="307"/>
      <c r="AI1336" s="307"/>
      <c r="AJ1336" s="307"/>
      <c r="AK1336" s="307"/>
      <c r="AL1336" s="307"/>
      <c r="AM1336" s="307"/>
      <c r="AN1336" s="307"/>
      <c r="AO1336" s="307"/>
      <c r="AP1336" s="307"/>
      <c r="AQ1336" s="307"/>
      <c r="AR1336" s="307"/>
      <c r="AS1336" s="307"/>
      <c r="AT1336" s="307"/>
      <c r="AU1336" s="307"/>
      <c r="AV1336" s="307"/>
      <c r="AW1336" s="307"/>
      <c r="AX1336" s="307"/>
      <c r="AY1336" s="307"/>
      <c r="AZ1336" s="307"/>
      <c r="BA1336" s="307"/>
      <c r="BB1336" s="307"/>
      <c r="BC1336" s="307"/>
      <c r="BD1336" s="307"/>
      <c r="BE1336" s="307"/>
      <c r="BF1336" s="307"/>
      <c r="BG1336" s="307"/>
      <c r="BH1336" s="307"/>
      <c r="BI1336" s="307"/>
      <c r="BJ1336" s="307"/>
      <c r="BK1336" s="307"/>
      <c r="BL1336" s="307"/>
      <c r="BM1336" s="307"/>
      <c r="BN1336" s="307"/>
      <c r="BO1336" s="307"/>
      <c r="BP1336" s="307"/>
      <c r="BQ1336" s="307"/>
      <c r="BR1336" s="307"/>
      <c r="BS1336" s="307"/>
      <c r="BT1336" s="307"/>
      <c r="BU1336" s="307"/>
      <c r="BV1336" s="307"/>
      <c r="BW1336" s="307"/>
      <c r="BX1336" s="307"/>
      <c r="BY1336" s="307"/>
      <c r="BZ1336" s="307"/>
      <c r="CA1336" s="307"/>
      <c r="CB1336" s="307"/>
      <c r="CC1336" s="307"/>
      <c r="CD1336" s="307"/>
      <c r="CE1336" s="307"/>
      <c r="CF1336" s="307"/>
      <c r="CG1336" s="307"/>
      <c r="CH1336" s="307"/>
      <c r="CI1336" s="307"/>
      <c r="CJ1336" s="307"/>
      <c r="CK1336" s="307"/>
      <c r="CL1336" s="307"/>
      <c r="CM1336" s="307"/>
      <c r="CN1336" s="307"/>
      <c r="CO1336" s="307"/>
      <c r="CP1336" s="307"/>
      <c r="CQ1336" s="307"/>
      <c r="CR1336" s="307"/>
      <c r="CS1336" s="307"/>
      <c r="CT1336" s="307"/>
      <c r="CU1336" s="307"/>
      <c r="CV1336" s="307"/>
      <c r="CW1336" s="307"/>
      <c r="CX1336" s="307"/>
      <c r="CY1336" s="307"/>
      <c r="CZ1336" s="307"/>
      <c r="DA1336" s="307"/>
      <c r="DB1336" s="307"/>
      <c r="DC1336" s="307"/>
      <c r="DD1336" s="307"/>
      <c r="DE1336" s="307"/>
      <c r="DF1336" s="307"/>
      <c r="DG1336" s="307"/>
      <c r="DH1336" s="307"/>
      <c r="DI1336" s="307"/>
      <c r="DJ1336" s="307"/>
      <c r="DK1336" s="307"/>
      <c r="DL1336" s="307"/>
      <c r="DM1336" s="307"/>
      <c r="DN1336" s="307"/>
      <c r="DO1336" s="307"/>
      <c r="DP1336" s="307"/>
      <c r="DQ1336" s="307"/>
      <c r="DR1336" s="307"/>
      <c r="DS1336" s="307"/>
      <c r="DT1336" s="307"/>
      <c r="DU1336" s="307"/>
      <c r="DV1336" s="307"/>
      <c r="DW1336" s="307"/>
      <c r="DX1336" s="307"/>
      <c r="DY1336" s="307"/>
      <c r="DZ1336" s="307"/>
      <c r="EA1336" s="307"/>
      <c r="EB1336" s="307"/>
      <c r="EC1336" s="307"/>
      <c r="ED1336" s="307"/>
      <c r="EE1336" s="307"/>
      <c r="EF1336" s="307"/>
      <c r="EG1336" s="307"/>
      <c r="EH1336" s="307"/>
      <c r="EI1336" s="307"/>
      <c r="EJ1336" s="307"/>
      <c r="EK1336" s="307"/>
      <c r="EL1336" s="307"/>
      <c r="EM1336" s="307"/>
      <c r="EN1336" s="307"/>
      <c r="EO1336" s="307"/>
      <c r="EP1336" s="307"/>
      <c r="EQ1336" s="307"/>
      <c r="ER1336" s="307"/>
      <c r="ES1336" s="307"/>
      <c r="ET1336" s="307"/>
      <c r="EU1336" s="307"/>
      <c r="EV1336" s="307"/>
      <c r="EW1336" s="307"/>
      <c r="EX1336" s="307"/>
      <c r="EY1336" s="307"/>
      <c r="EZ1336" s="307"/>
      <c r="FA1336" s="307"/>
      <c r="FB1336" s="307"/>
      <c r="FC1336" s="307"/>
      <c r="FD1336" s="307"/>
      <c r="FE1336" s="307"/>
      <c r="FF1336" s="307"/>
      <c r="FG1336" s="307"/>
      <c r="FH1336" s="307"/>
      <c r="FI1336" s="307"/>
      <c r="FJ1336" s="307"/>
      <c r="FK1336" s="307"/>
      <c r="FL1336" s="307"/>
      <c r="FM1336" s="307"/>
      <c r="FN1336" s="307"/>
      <c r="FO1336" s="307"/>
      <c r="FP1336" s="307"/>
      <c r="FQ1336" s="307"/>
      <c r="FR1336" s="307"/>
      <c r="FS1336" s="307"/>
      <c r="FT1336" s="307"/>
      <c r="FU1336" s="307"/>
      <c r="FV1336" s="307"/>
      <c r="FW1336" s="307"/>
      <c r="FX1336" s="307"/>
      <c r="FY1336" s="307"/>
      <c r="FZ1336" s="307"/>
      <c r="GA1336" s="307"/>
      <c r="GB1336" s="307"/>
      <c r="GC1336" s="307"/>
      <c r="GD1336" s="307"/>
      <c r="GE1336" s="307"/>
      <c r="GF1336" s="307"/>
      <c r="GG1336" s="307"/>
      <c r="GH1336" s="307"/>
      <c r="GI1336" s="307"/>
      <c r="GJ1336" s="307"/>
      <c r="GK1336" s="307"/>
      <c r="GL1336" s="307"/>
      <c r="GM1336" s="307"/>
      <c r="GN1336" s="307"/>
      <c r="GO1336" s="307"/>
      <c r="GP1336" s="307"/>
      <c r="GQ1336" s="307"/>
      <c r="GR1336" s="307"/>
      <c r="GS1336" s="307"/>
      <c r="GT1336" s="307"/>
      <c r="GU1336" s="307"/>
      <c r="GV1336" s="307"/>
      <c r="GW1336" s="307"/>
    </row>
    <row r="1337" spans="2:205" s="37" customFormat="1" ht="31.5" customHeight="1">
      <c r="B1337" s="99" t="s">
        <v>94</v>
      </c>
      <c r="C1337" s="26"/>
      <c r="D1337" s="28">
        <v>283</v>
      </c>
      <c r="E1337" s="28">
        <v>213</v>
      </c>
      <c r="F1337" s="29"/>
      <c r="G1337" s="29"/>
      <c r="H1337" s="29"/>
      <c r="I1337" s="29"/>
      <c r="J1337" s="29"/>
      <c r="K1337" s="29"/>
      <c r="L1337" s="29"/>
      <c r="M1337" s="29"/>
      <c r="N1337" s="86"/>
      <c r="O1337" s="29"/>
      <c r="P1337" s="150"/>
      <c r="Q1337" s="150"/>
      <c r="R1337" s="29"/>
      <c r="S1337" s="29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</row>
    <row r="1338" spans="2:205" s="37" customFormat="1" ht="31.5" customHeight="1">
      <c r="B1338" s="99" t="s">
        <v>181</v>
      </c>
      <c r="C1338" s="26"/>
      <c r="D1338" s="28">
        <v>302</v>
      </c>
      <c r="E1338" s="28">
        <v>213</v>
      </c>
      <c r="F1338" s="29"/>
      <c r="G1338" s="29"/>
      <c r="H1338" s="29"/>
      <c r="I1338" s="29"/>
      <c r="J1338" s="29">
        <v>50.5</v>
      </c>
      <c r="K1338" s="29">
        <f>J1338*D1338/1000</f>
        <v>15.251</v>
      </c>
      <c r="L1338" s="29"/>
      <c r="M1338" s="29"/>
      <c r="N1338" s="86"/>
      <c r="O1338" s="29"/>
      <c r="P1338" s="150"/>
      <c r="Q1338" s="150"/>
      <c r="R1338" s="29"/>
      <c r="S1338" s="29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</row>
    <row r="1339" spans="2:205" s="37" customFormat="1" ht="31.5" customHeight="1">
      <c r="B1339" s="99" t="s">
        <v>116</v>
      </c>
      <c r="C1339" s="26"/>
      <c r="D1339" s="28">
        <v>325</v>
      </c>
      <c r="E1339" s="28">
        <v>213</v>
      </c>
      <c r="F1339" s="29"/>
      <c r="G1339" s="29"/>
      <c r="H1339" s="29"/>
      <c r="I1339" s="29"/>
      <c r="J1339" s="29"/>
      <c r="K1339" s="29"/>
      <c r="L1339" s="29"/>
      <c r="M1339" s="29"/>
      <c r="N1339" s="86"/>
      <c r="O1339" s="29"/>
      <c r="P1339" s="150"/>
      <c r="Q1339" s="150"/>
      <c r="R1339" s="29"/>
      <c r="S1339" s="29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</row>
    <row r="1340" spans="2:205" s="37" customFormat="1" ht="31.5" customHeight="1">
      <c r="B1340" s="99" t="s">
        <v>97</v>
      </c>
      <c r="C1340" s="26"/>
      <c r="D1340" s="28">
        <v>354</v>
      </c>
      <c r="E1340" s="28">
        <v>213</v>
      </c>
      <c r="F1340" s="29"/>
      <c r="G1340" s="29"/>
      <c r="H1340" s="29"/>
      <c r="I1340" s="29"/>
      <c r="J1340" s="29"/>
      <c r="K1340" s="29"/>
      <c r="L1340" s="29"/>
      <c r="M1340" s="29"/>
      <c r="N1340" s="86"/>
      <c r="O1340" s="29"/>
      <c r="P1340" s="150"/>
      <c r="Q1340" s="150"/>
      <c r="R1340" s="29"/>
      <c r="S1340" s="29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</row>
    <row r="1341" spans="2:205" s="37" customFormat="1" ht="31.5" customHeight="1">
      <c r="B1341" s="99" t="s">
        <v>60</v>
      </c>
      <c r="C1341" s="26"/>
      <c r="D1341" s="28">
        <v>93.8</v>
      </c>
      <c r="E1341" s="28">
        <v>70</v>
      </c>
      <c r="F1341" s="29"/>
      <c r="G1341" s="29"/>
      <c r="H1341" s="29"/>
      <c r="I1341" s="29"/>
      <c r="J1341" s="29"/>
      <c r="K1341" s="29"/>
      <c r="L1341" s="29"/>
      <c r="M1341" s="29"/>
      <c r="N1341" s="86"/>
      <c r="O1341" s="29"/>
      <c r="P1341" s="150"/>
      <c r="Q1341" s="150"/>
      <c r="R1341" s="29"/>
      <c r="S1341" s="29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</row>
    <row r="1342" spans="2:205" s="37" customFormat="1" ht="31.5" customHeight="1">
      <c r="B1342" s="99" t="s">
        <v>61</v>
      </c>
      <c r="C1342" s="26"/>
      <c r="D1342" s="28">
        <v>82.6</v>
      </c>
      <c r="E1342" s="28">
        <v>70</v>
      </c>
      <c r="F1342" s="29"/>
      <c r="G1342" s="29"/>
      <c r="H1342" s="29"/>
      <c r="I1342" s="29"/>
      <c r="J1342" s="29"/>
      <c r="K1342" s="29"/>
      <c r="L1342" s="29"/>
      <c r="M1342" s="29"/>
      <c r="N1342" s="86"/>
      <c r="O1342" s="29"/>
      <c r="P1342" s="150"/>
      <c r="Q1342" s="150"/>
      <c r="R1342" s="29"/>
      <c r="S1342" s="29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</row>
    <row r="1343" spans="2:205" s="37" customFormat="1" ht="38.25" customHeight="1">
      <c r="B1343" s="101" t="s">
        <v>182</v>
      </c>
      <c r="C1343" s="26"/>
      <c r="D1343" s="28">
        <v>65</v>
      </c>
      <c r="E1343" s="28">
        <v>65</v>
      </c>
      <c r="F1343" s="29"/>
      <c r="G1343" s="29"/>
      <c r="H1343" s="29"/>
      <c r="I1343" s="29"/>
      <c r="J1343" s="29"/>
      <c r="K1343" s="29"/>
      <c r="L1343" s="29"/>
      <c r="M1343" s="29"/>
      <c r="N1343" s="86"/>
      <c r="O1343" s="29"/>
      <c r="P1343" s="150"/>
      <c r="Q1343" s="150"/>
      <c r="R1343" s="29"/>
      <c r="S1343" s="29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  <c r="GU1343" s="1"/>
      <c r="GV1343" s="1"/>
      <c r="GW1343" s="1"/>
    </row>
    <row r="1344" spans="2:205" s="37" customFormat="1" ht="57" customHeight="1">
      <c r="B1344" s="101" t="s">
        <v>183</v>
      </c>
      <c r="C1344" s="26"/>
      <c r="D1344" s="28">
        <v>70</v>
      </c>
      <c r="E1344" s="28">
        <v>70</v>
      </c>
      <c r="F1344" s="29"/>
      <c r="G1344" s="29"/>
      <c r="H1344" s="29"/>
      <c r="I1344" s="29"/>
      <c r="J1344" s="29"/>
      <c r="K1344" s="29"/>
      <c r="L1344" s="29"/>
      <c r="M1344" s="29"/>
      <c r="N1344" s="86"/>
      <c r="O1344" s="29"/>
      <c r="P1344" s="150"/>
      <c r="Q1344" s="150"/>
      <c r="R1344" s="29"/>
      <c r="S1344" s="29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</row>
    <row r="1345" spans="2:205" s="37" customFormat="1" ht="45.75" customHeight="1">
      <c r="B1345" s="101" t="s">
        <v>184</v>
      </c>
      <c r="C1345" s="26"/>
      <c r="D1345" s="28">
        <v>70</v>
      </c>
      <c r="E1345" s="28">
        <v>70</v>
      </c>
      <c r="F1345" s="29"/>
      <c r="G1345" s="29"/>
      <c r="H1345" s="29"/>
      <c r="I1345" s="29"/>
      <c r="J1345" s="29">
        <v>420</v>
      </c>
      <c r="K1345" s="29">
        <f>J1345*D1345/1000</f>
        <v>29.4</v>
      </c>
      <c r="L1345" s="29"/>
      <c r="M1345" s="29"/>
      <c r="N1345" s="86"/>
      <c r="O1345" s="29"/>
      <c r="P1345" s="150"/>
      <c r="Q1345" s="150"/>
      <c r="R1345" s="29"/>
      <c r="S1345" s="29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</row>
    <row r="1346" spans="2:205" s="37" customFormat="1" ht="31.5" customHeight="1">
      <c r="B1346" s="101" t="s">
        <v>64</v>
      </c>
      <c r="C1346" s="26"/>
      <c r="D1346" s="28">
        <v>18</v>
      </c>
      <c r="E1346" s="28">
        <v>15</v>
      </c>
      <c r="F1346" s="29"/>
      <c r="G1346" s="29"/>
      <c r="H1346" s="29"/>
      <c r="I1346" s="29"/>
      <c r="J1346" s="29">
        <v>38.4</v>
      </c>
      <c r="K1346" s="29">
        <f aca="true" t="shared" si="54" ref="K1346:K1351">J1346*D1346/1000</f>
        <v>0.6911999999999999</v>
      </c>
      <c r="L1346" s="29"/>
      <c r="M1346" s="29"/>
      <c r="N1346" s="86"/>
      <c r="O1346" s="29"/>
      <c r="P1346" s="150"/>
      <c r="Q1346" s="150"/>
      <c r="R1346" s="29"/>
      <c r="S1346" s="29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</row>
    <row r="1347" spans="2:205" s="37" customFormat="1" ht="31.5" customHeight="1">
      <c r="B1347" s="101" t="s">
        <v>66</v>
      </c>
      <c r="C1347" s="26"/>
      <c r="D1347" s="28">
        <v>6</v>
      </c>
      <c r="E1347" s="28">
        <v>6</v>
      </c>
      <c r="F1347" s="29"/>
      <c r="G1347" s="29"/>
      <c r="H1347" s="29"/>
      <c r="I1347" s="29"/>
      <c r="J1347" s="29">
        <v>178</v>
      </c>
      <c r="K1347" s="29">
        <f t="shared" si="54"/>
        <v>1.068</v>
      </c>
      <c r="L1347" s="29"/>
      <c r="M1347" s="29"/>
      <c r="N1347" s="86"/>
      <c r="O1347" s="29"/>
      <c r="P1347" s="150"/>
      <c r="Q1347" s="150"/>
      <c r="R1347" s="29"/>
      <c r="S1347" s="29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</row>
    <row r="1348" spans="2:205" s="37" customFormat="1" ht="21.75" customHeight="1">
      <c r="B1348" s="101" t="s">
        <v>104</v>
      </c>
      <c r="C1348" s="26"/>
      <c r="D1348" s="28">
        <v>7</v>
      </c>
      <c r="E1348" s="28">
        <v>7</v>
      </c>
      <c r="F1348" s="29"/>
      <c r="G1348" s="29"/>
      <c r="H1348" s="29"/>
      <c r="I1348" s="29"/>
      <c r="J1348" s="29">
        <v>268</v>
      </c>
      <c r="K1348" s="29">
        <f t="shared" si="54"/>
        <v>1.876</v>
      </c>
      <c r="L1348" s="29"/>
      <c r="M1348" s="29"/>
      <c r="N1348" s="86"/>
      <c r="O1348" s="29"/>
      <c r="P1348" s="150"/>
      <c r="Q1348" s="150"/>
      <c r="R1348" s="29"/>
      <c r="S1348" s="29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  <c r="GT1348" s="1"/>
      <c r="GU1348" s="1"/>
      <c r="GV1348" s="1"/>
      <c r="GW1348" s="1"/>
    </row>
    <row r="1349" spans="2:205" s="37" customFormat="1" ht="31.5" customHeight="1">
      <c r="B1349" s="101" t="s">
        <v>93</v>
      </c>
      <c r="C1349" s="26"/>
      <c r="D1349" s="28">
        <v>5</v>
      </c>
      <c r="E1349" s="28">
        <v>5</v>
      </c>
      <c r="F1349" s="29"/>
      <c r="G1349" s="29"/>
      <c r="H1349" s="29"/>
      <c r="I1349" s="29"/>
      <c r="J1349" s="29">
        <v>130.2</v>
      </c>
      <c r="K1349" s="29">
        <f t="shared" si="54"/>
        <v>0.651</v>
      </c>
      <c r="L1349" s="29"/>
      <c r="M1349" s="29"/>
      <c r="N1349" s="86"/>
      <c r="O1349" s="29"/>
      <c r="P1349" s="150"/>
      <c r="Q1349" s="150"/>
      <c r="R1349" s="29"/>
      <c r="S1349" s="29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  <c r="GU1349" s="1"/>
      <c r="GV1349" s="1"/>
      <c r="GW1349" s="1"/>
    </row>
    <row r="1350" spans="2:205" s="37" customFormat="1" ht="21" customHeight="1">
      <c r="B1350" s="101" t="s">
        <v>67</v>
      </c>
      <c r="C1350" s="26"/>
      <c r="D1350" s="28">
        <v>5</v>
      </c>
      <c r="E1350" s="28">
        <v>5</v>
      </c>
      <c r="F1350" s="29"/>
      <c r="G1350" s="29"/>
      <c r="H1350" s="29"/>
      <c r="I1350" s="29"/>
      <c r="J1350" s="29">
        <v>650</v>
      </c>
      <c r="K1350" s="29">
        <f t="shared" si="54"/>
        <v>3.25</v>
      </c>
      <c r="L1350" s="29"/>
      <c r="M1350" s="29"/>
      <c r="N1350" s="86"/>
      <c r="O1350" s="29"/>
      <c r="P1350" s="150"/>
      <c r="Q1350" s="150"/>
      <c r="R1350" s="29"/>
      <c r="S1350" s="29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  <c r="GU1350" s="1"/>
      <c r="GV1350" s="1"/>
      <c r="GW1350" s="1"/>
    </row>
    <row r="1351" spans="2:205" s="37" customFormat="1" ht="39.75" customHeight="1">
      <c r="B1351" s="101" t="s">
        <v>15</v>
      </c>
      <c r="C1351" s="26"/>
      <c r="D1351" s="28">
        <v>1.1</v>
      </c>
      <c r="E1351" s="28">
        <v>1.1</v>
      </c>
      <c r="F1351" s="29"/>
      <c r="G1351" s="29"/>
      <c r="H1351" s="29"/>
      <c r="I1351" s="29"/>
      <c r="J1351" s="29">
        <v>12</v>
      </c>
      <c r="K1351" s="29">
        <f t="shared" si="54"/>
        <v>0.013200000000000002</v>
      </c>
      <c r="L1351" s="29"/>
      <c r="M1351" s="29"/>
      <c r="N1351" s="86"/>
      <c r="O1351" s="29"/>
      <c r="P1351" s="150"/>
      <c r="Q1351" s="150"/>
      <c r="R1351" s="29"/>
      <c r="S1351" s="29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  <c r="GL1351" s="1"/>
      <c r="GM1351" s="1"/>
      <c r="GN1351" s="1"/>
      <c r="GO1351" s="1"/>
      <c r="GP1351" s="1"/>
      <c r="GQ1351" s="1"/>
      <c r="GR1351" s="1"/>
      <c r="GS1351" s="1"/>
      <c r="GT1351" s="1"/>
      <c r="GU1351" s="1"/>
      <c r="GV1351" s="1"/>
      <c r="GW1351" s="1"/>
    </row>
    <row r="1352" spans="2:19" s="35" customFormat="1" ht="88.5" customHeight="1">
      <c r="B1352" s="87" t="s">
        <v>130</v>
      </c>
      <c r="C1352" s="32">
        <v>100</v>
      </c>
      <c r="D1352" s="32"/>
      <c r="E1352" s="32"/>
      <c r="F1352" s="32">
        <v>0.26</v>
      </c>
      <c r="G1352" s="33">
        <v>0.17</v>
      </c>
      <c r="H1352" s="32">
        <v>13.81</v>
      </c>
      <c r="I1352" s="32">
        <v>52</v>
      </c>
      <c r="J1352" s="32">
        <v>110.5</v>
      </c>
      <c r="K1352" s="32">
        <f>J1352*C1352/1000</f>
        <v>11.05</v>
      </c>
      <c r="L1352" s="33">
        <v>16</v>
      </c>
      <c r="M1352" s="32">
        <v>0.02</v>
      </c>
      <c r="N1352" s="69">
        <v>0</v>
      </c>
      <c r="O1352" s="32">
        <v>0.17</v>
      </c>
      <c r="P1352" s="47">
        <v>2.97</v>
      </c>
      <c r="Q1352" s="47">
        <v>9.6</v>
      </c>
      <c r="R1352" s="33">
        <v>2.08</v>
      </c>
      <c r="S1352" s="32">
        <v>0.16</v>
      </c>
    </row>
    <row r="1353" spans="1:20" s="35" customFormat="1" ht="49.5" customHeight="1">
      <c r="A1353" s="451"/>
      <c r="B1353" s="317" t="s">
        <v>308</v>
      </c>
      <c r="C1353" s="26">
        <v>200</v>
      </c>
      <c r="D1353" s="26"/>
      <c r="E1353" s="26"/>
      <c r="F1353" s="26">
        <v>0.1</v>
      </c>
      <c r="G1353" s="26">
        <v>0.04</v>
      </c>
      <c r="H1353" s="27">
        <v>20.76</v>
      </c>
      <c r="I1353" s="26">
        <v>85.5</v>
      </c>
      <c r="J1353" s="14"/>
      <c r="K1353" s="15">
        <f>SUM(K1354:K1357)</f>
        <v>2.469</v>
      </c>
      <c r="L1353" s="243">
        <v>9.06</v>
      </c>
      <c r="M1353" s="112">
        <v>0.005</v>
      </c>
      <c r="N1353" s="318">
        <v>0</v>
      </c>
      <c r="O1353" s="14">
        <v>2.5</v>
      </c>
      <c r="P1353" s="319">
        <v>2.8</v>
      </c>
      <c r="Q1353" s="235">
        <v>8.8</v>
      </c>
      <c r="R1353" s="14">
        <v>3.06</v>
      </c>
      <c r="S1353" s="15">
        <v>0.33</v>
      </c>
      <c r="T1353" s="298"/>
    </row>
    <row r="1354" spans="1:20" ht="29.25" customHeight="1">
      <c r="A1354" s="359"/>
      <c r="B1354" s="321" t="s">
        <v>254</v>
      </c>
      <c r="C1354" s="28"/>
      <c r="D1354" s="28">
        <v>8</v>
      </c>
      <c r="E1354" s="28">
        <v>8</v>
      </c>
      <c r="F1354" s="28"/>
      <c r="G1354" s="28"/>
      <c r="H1354" s="39"/>
      <c r="I1354" s="28"/>
      <c r="J1354" s="25">
        <v>216</v>
      </c>
      <c r="K1354" s="239">
        <f>J1354*D1354/1000</f>
        <v>1.728</v>
      </c>
      <c r="L1354" s="240"/>
      <c r="M1354" s="244"/>
      <c r="N1354" s="322"/>
      <c r="O1354" s="25"/>
      <c r="P1354" s="323"/>
      <c r="Q1354" s="244"/>
      <c r="R1354" s="25"/>
      <c r="S1354" s="239"/>
      <c r="T1354" s="254"/>
    </row>
    <row r="1355" spans="1:20" ht="29.25" customHeight="1">
      <c r="A1355" s="359"/>
      <c r="B1355" s="321" t="s">
        <v>263</v>
      </c>
      <c r="C1355" s="28"/>
      <c r="D1355" s="28">
        <v>0.3</v>
      </c>
      <c r="E1355" s="28">
        <v>0.3</v>
      </c>
      <c r="F1355" s="28"/>
      <c r="G1355" s="28"/>
      <c r="H1355" s="39"/>
      <c r="I1355" s="28"/>
      <c r="J1355" s="25">
        <v>505</v>
      </c>
      <c r="K1355" s="239">
        <f>J1355*D1355/1000</f>
        <v>0.1515</v>
      </c>
      <c r="L1355" s="240"/>
      <c r="M1355" s="244"/>
      <c r="N1355" s="322"/>
      <c r="O1355" s="25"/>
      <c r="P1355" s="323"/>
      <c r="Q1355" s="244"/>
      <c r="R1355" s="25"/>
      <c r="S1355" s="239"/>
      <c r="T1355" s="254"/>
    </row>
    <row r="1356" spans="1:20" ht="29.25" customHeight="1">
      <c r="A1356" s="359"/>
      <c r="B1356" s="321" t="s">
        <v>264</v>
      </c>
      <c r="C1356" s="26"/>
      <c r="D1356" s="28">
        <v>183</v>
      </c>
      <c r="E1356" s="28">
        <v>183</v>
      </c>
      <c r="F1356" s="26"/>
      <c r="G1356" s="26"/>
      <c r="H1356" s="27"/>
      <c r="I1356" s="26"/>
      <c r="J1356" s="14"/>
      <c r="K1356" s="239">
        <f>J1356*D1356/1000</f>
        <v>0</v>
      </c>
      <c r="L1356" s="243"/>
      <c r="M1356" s="235"/>
      <c r="N1356" s="318"/>
      <c r="O1356" s="14"/>
      <c r="P1356" s="319"/>
      <c r="Q1356" s="235"/>
      <c r="R1356" s="14"/>
      <c r="S1356" s="15"/>
      <c r="T1356" s="254"/>
    </row>
    <row r="1357" spans="1:74" s="37" customFormat="1" ht="29.25" customHeight="1">
      <c r="A1357" s="452"/>
      <c r="B1357" s="321" t="s">
        <v>71</v>
      </c>
      <c r="C1357" s="26"/>
      <c r="D1357" s="28">
        <v>9</v>
      </c>
      <c r="E1357" s="28">
        <v>9</v>
      </c>
      <c r="F1357" s="26"/>
      <c r="G1357" s="26"/>
      <c r="H1357" s="27"/>
      <c r="I1357" s="26"/>
      <c r="J1357" s="25">
        <v>65.5</v>
      </c>
      <c r="K1357" s="239">
        <f>J1357*D1357/1000</f>
        <v>0.5895</v>
      </c>
      <c r="L1357" s="243"/>
      <c r="M1357" s="235"/>
      <c r="N1357" s="318"/>
      <c r="O1357" s="14"/>
      <c r="P1357" s="319"/>
      <c r="Q1357" s="235"/>
      <c r="R1357" s="14"/>
      <c r="S1357" s="15"/>
      <c r="T1357" s="324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</row>
    <row r="1358" spans="1:19" s="35" customFormat="1" ht="47.25" customHeight="1">
      <c r="A1358" s="442"/>
      <c r="B1358" s="87" t="s">
        <v>250</v>
      </c>
      <c r="C1358" s="53">
        <v>40</v>
      </c>
      <c r="D1358" s="53"/>
      <c r="E1358" s="53"/>
      <c r="F1358" s="54">
        <v>3.16</v>
      </c>
      <c r="G1358" s="54">
        <v>0.4</v>
      </c>
      <c r="H1358" s="54">
        <v>19.4</v>
      </c>
      <c r="I1358" s="55">
        <v>95</v>
      </c>
      <c r="J1358" s="55">
        <v>58</v>
      </c>
      <c r="K1358" s="32">
        <f>J1358*C1358/1000</f>
        <v>2.32</v>
      </c>
      <c r="L1358" s="42">
        <v>0</v>
      </c>
      <c r="M1358" s="32">
        <v>0.05</v>
      </c>
      <c r="N1358" s="78">
        <v>0</v>
      </c>
      <c r="O1358" s="32">
        <v>0.5</v>
      </c>
      <c r="P1358" s="74">
        <v>9.2</v>
      </c>
      <c r="Q1358" s="47">
        <v>35.7</v>
      </c>
      <c r="R1358" s="55">
        <v>13.2</v>
      </c>
      <c r="S1358" s="32">
        <v>0.8</v>
      </c>
    </row>
    <row r="1359" spans="2:19" s="44" customFormat="1" ht="29.25" customHeight="1">
      <c r="B1359" s="88" t="s">
        <v>59</v>
      </c>
      <c r="C1359" s="32">
        <v>20</v>
      </c>
      <c r="D1359" s="43"/>
      <c r="E1359" s="43"/>
      <c r="F1359" s="32">
        <v>1.4</v>
      </c>
      <c r="G1359" s="32">
        <v>0.24</v>
      </c>
      <c r="H1359" s="32">
        <v>7.8</v>
      </c>
      <c r="I1359" s="69">
        <v>40</v>
      </c>
      <c r="J1359" s="32">
        <v>57</v>
      </c>
      <c r="K1359" s="32">
        <f>J1359*C1359/1000</f>
        <v>1.14</v>
      </c>
      <c r="L1359" s="42">
        <v>0</v>
      </c>
      <c r="M1359" s="32">
        <v>0.04</v>
      </c>
      <c r="N1359" s="78">
        <v>0</v>
      </c>
      <c r="O1359" s="32">
        <v>0.28</v>
      </c>
      <c r="P1359" s="74">
        <v>5.8</v>
      </c>
      <c r="Q1359" s="47">
        <v>30</v>
      </c>
      <c r="R1359" s="33">
        <v>9.4</v>
      </c>
      <c r="S1359" s="32">
        <v>0.78</v>
      </c>
    </row>
    <row r="1360" spans="1:20" s="5" customFormat="1" ht="41.25" customHeight="1">
      <c r="A1360" s="501" t="s">
        <v>386</v>
      </c>
      <c r="B1360" s="295"/>
      <c r="C1360" s="503">
        <v>965</v>
      </c>
      <c r="D1360" s="503"/>
      <c r="E1360" s="504"/>
      <c r="F1360" s="551">
        <f>SUM(F1315+F1320+F1336+F1352+F1353+F1358+F1359)</f>
        <v>30.92</v>
      </c>
      <c r="G1360" s="551">
        <f aca="true" t="shared" si="55" ref="G1360:S1360">SUM(G1315+G1320+G1336+G1352+G1353+G1358+G1359)</f>
        <v>24.779999999999998</v>
      </c>
      <c r="H1360" s="551">
        <f t="shared" si="55"/>
        <v>123.47000000000001</v>
      </c>
      <c r="I1360" s="551">
        <f t="shared" si="55"/>
        <v>943.8</v>
      </c>
      <c r="J1360" s="551">
        <f t="shared" si="55"/>
        <v>225.5</v>
      </c>
      <c r="K1360" s="551">
        <f t="shared" si="55"/>
        <v>69.17939999999999</v>
      </c>
      <c r="L1360" s="551">
        <f t="shared" si="55"/>
        <v>100.26</v>
      </c>
      <c r="M1360" s="551">
        <f t="shared" si="55"/>
        <v>0.525</v>
      </c>
      <c r="N1360" s="551">
        <f t="shared" si="55"/>
        <v>21.5</v>
      </c>
      <c r="O1360" s="551">
        <f t="shared" si="55"/>
        <v>9.899999999999999</v>
      </c>
      <c r="P1360" s="551">
        <f t="shared" si="55"/>
        <v>143.27</v>
      </c>
      <c r="Q1360" s="551">
        <f t="shared" si="55"/>
        <v>444.95</v>
      </c>
      <c r="R1360" s="551">
        <f t="shared" si="55"/>
        <v>128.47</v>
      </c>
      <c r="S1360" s="551">
        <f t="shared" si="55"/>
        <v>7</v>
      </c>
      <c r="T1360" s="506"/>
    </row>
    <row r="1361" spans="1:20" s="8" customFormat="1" ht="33.75" customHeight="1">
      <c r="A1361" s="507" t="s">
        <v>240</v>
      </c>
      <c r="B1361" s="552"/>
      <c r="C1361" s="509" t="s">
        <v>519</v>
      </c>
      <c r="D1361" s="510"/>
      <c r="E1361" s="510"/>
      <c r="F1361" s="553">
        <f>SUM(F1360+F1313)</f>
        <v>50.63</v>
      </c>
      <c r="G1361" s="553">
        <f aca="true" t="shared" si="56" ref="G1361:S1361">SUM(G1360+G1313)</f>
        <v>42.31999999999999</v>
      </c>
      <c r="H1361" s="553">
        <f t="shared" si="56"/>
        <v>216.92000000000002</v>
      </c>
      <c r="I1361" s="553">
        <f t="shared" si="56"/>
        <v>1604.8</v>
      </c>
      <c r="J1361" s="553">
        <f t="shared" si="56"/>
        <v>225.5</v>
      </c>
      <c r="K1361" s="553">
        <f t="shared" si="56"/>
        <v>69.17939999999999</v>
      </c>
      <c r="L1361" s="553">
        <f t="shared" si="56"/>
        <v>102.35000000000001</v>
      </c>
      <c r="M1361" s="553">
        <f t="shared" si="56"/>
        <v>0.885</v>
      </c>
      <c r="N1361" s="553">
        <f t="shared" si="56"/>
        <v>128.5</v>
      </c>
      <c r="O1361" s="553">
        <f t="shared" si="56"/>
        <v>11.839999999999998</v>
      </c>
      <c r="P1361" s="553">
        <f t="shared" si="56"/>
        <v>587.57</v>
      </c>
      <c r="Q1361" s="553">
        <f t="shared" si="56"/>
        <v>889.45</v>
      </c>
      <c r="R1361" s="553">
        <f t="shared" si="56"/>
        <v>235.76999999999998</v>
      </c>
      <c r="S1361" s="553">
        <f t="shared" si="56"/>
        <v>10.84</v>
      </c>
      <c r="T1361" s="298"/>
    </row>
    <row r="1362" spans="1:20" ht="20.25" customHeight="1">
      <c r="A1362" s="281"/>
      <c r="B1362" s="277"/>
      <c r="C1362" s="278"/>
      <c r="D1362" s="279"/>
      <c r="E1362" s="279"/>
      <c r="F1362" s="279"/>
      <c r="G1362" s="279"/>
      <c r="H1362" s="279"/>
      <c r="I1362" s="280"/>
      <c r="J1362" s="281"/>
      <c r="K1362" s="281"/>
      <c r="L1362" s="282" t="s">
        <v>81</v>
      </c>
      <c r="M1362" s="283"/>
      <c r="N1362" s="283"/>
      <c r="O1362" s="283"/>
      <c r="P1362" s="283"/>
      <c r="Q1362" s="283"/>
      <c r="R1362" s="283"/>
      <c r="S1362" s="284"/>
      <c r="T1362" s="253"/>
    </row>
    <row r="1363" spans="1:20" ht="19.5" customHeight="1">
      <c r="A1363" s="622" t="s">
        <v>235</v>
      </c>
      <c r="B1363" s="624" t="s">
        <v>72</v>
      </c>
      <c r="C1363" s="285"/>
      <c r="D1363" s="286"/>
      <c r="E1363" s="287"/>
      <c r="F1363" s="626" t="s">
        <v>236</v>
      </c>
      <c r="G1363" s="627"/>
      <c r="H1363" s="628"/>
      <c r="I1363" s="629" t="s">
        <v>78</v>
      </c>
      <c r="J1363" s="288"/>
      <c r="K1363" s="288"/>
      <c r="L1363" s="619" t="s">
        <v>82</v>
      </c>
      <c r="M1363" s="620"/>
      <c r="N1363" s="620"/>
      <c r="O1363" s="620"/>
      <c r="P1363" s="620" t="s">
        <v>83</v>
      </c>
      <c r="Q1363" s="620"/>
      <c r="R1363" s="620"/>
      <c r="S1363" s="621"/>
      <c r="T1363" s="253"/>
    </row>
    <row r="1364" spans="1:20" ht="42" customHeight="1">
      <c r="A1364" s="623"/>
      <c r="B1364" s="625"/>
      <c r="C1364" s="289" t="s">
        <v>237</v>
      </c>
      <c r="D1364" s="290" t="s">
        <v>73</v>
      </c>
      <c r="E1364" s="290" t="s">
        <v>74</v>
      </c>
      <c r="F1364" s="291" t="s">
        <v>75</v>
      </c>
      <c r="G1364" s="291" t="s">
        <v>76</v>
      </c>
      <c r="H1364" s="292" t="s">
        <v>77</v>
      </c>
      <c r="I1364" s="630"/>
      <c r="J1364" s="293" t="s">
        <v>79</v>
      </c>
      <c r="K1364" s="294" t="s">
        <v>80</v>
      </c>
      <c r="L1364" s="295" t="s">
        <v>84</v>
      </c>
      <c r="M1364" s="295" t="s">
        <v>85</v>
      </c>
      <c r="N1364" s="295" t="s">
        <v>86</v>
      </c>
      <c r="O1364" s="295" t="s">
        <v>87</v>
      </c>
      <c r="P1364" s="295" t="s">
        <v>88</v>
      </c>
      <c r="Q1364" s="295" t="s">
        <v>89</v>
      </c>
      <c r="R1364" s="295" t="s">
        <v>90</v>
      </c>
      <c r="S1364" s="296" t="s">
        <v>91</v>
      </c>
      <c r="T1364" s="254"/>
    </row>
    <row r="1365" spans="1:20" ht="27.75" customHeight="1">
      <c r="A1365" s="263" t="s">
        <v>309</v>
      </c>
      <c r="B1365" s="264"/>
      <c r="C1365" s="265"/>
      <c r="D1365" s="266"/>
      <c r="E1365" s="263"/>
      <c r="F1365" s="267"/>
      <c r="G1365" s="268"/>
      <c r="H1365" s="268"/>
      <c r="I1365" s="268"/>
      <c r="J1365" s="325"/>
      <c r="K1365" s="326"/>
      <c r="L1365" s="273"/>
      <c r="M1365" s="273"/>
      <c r="N1365" s="273"/>
      <c r="O1365" s="273"/>
      <c r="P1365" s="273"/>
      <c r="Q1365" s="273"/>
      <c r="R1365" s="273"/>
      <c r="S1365" s="274"/>
      <c r="T1365" s="254"/>
    </row>
    <row r="1366" spans="1:20" s="8" customFormat="1" ht="19.5" customHeight="1">
      <c r="A1366" s="276" t="s">
        <v>360</v>
      </c>
      <c r="B1366" s="457"/>
      <c r="C1366" s="276"/>
      <c r="D1366" s="458"/>
      <c r="E1366" s="459"/>
      <c r="F1366" s="460"/>
      <c r="G1366" s="460"/>
      <c r="H1366" s="460"/>
      <c r="I1366" s="460"/>
      <c r="J1366" s="461"/>
      <c r="K1366" s="461" t="e">
        <f>SUM(#REF!+#REF!+#REF!+#REF!+#REF!+#REF!)</f>
        <v>#REF!</v>
      </c>
      <c r="L1366" s="461"/>
      <c r="M1366" s="461"/>
      <c r="N1366" s="461"/>
      <c r="O1366" s="461"/>
      <c r="P1366" s="461"/>
      <c r="Q1366" s="461"/>
      <c r="R1366" s="461"/>
      <c r="S1366" s="461"/>
      <c r="T1366" s="298"/>
    </row>
    <row r="1367" spans="2:19" s="35" customFormat="1" ht="28.5" customHeight="1">
      <c r="B1367" s="536" t="s">
        <v>438</v>
      </c>
      <c r="C1367" s="462" t="s">
        <v>362</v>
      </c>
      <c r="D1367" s="34"/>
      <c r="E1367" s="463"/>
      <c r="F1367" s="42">
        <v>2.45</v>
      </c>
      <c r="G1367" s="464">
        <v>7.55</v>
      </c>
      <c r="H1367" s="464">
        <v>14.62</v>
      </c>
      <c r="I1367" s="464">
        <v>136.6</v>
      </c>
      <c r="J1367" s="464"/>
      <c r="K1367" s="464"/>
      <c r="L1367" s="464">
        <v>0</v>
      </c>
      <c r="M1367" s="464">
        <v>0.049</v>
      </c>
      <c r="N1367" s="464">
        <v>45</v>
      </c>
      <c r="O1367" s="464">
        <v>0.49</v>
      </c>
      <c r="P1367" s="464">
        <v>9.3</v>
      </c>
      <c r="Q1367" s="465">
        <v>29.1</v>
      </c>
      <c r="R1367" s="464">
        <v>9.9</v>
      </c>
      <c r="S1367" s="464">
        <v>0.62</v>
      </c>
    </row>
    <row r="1368" spans="2:19" s="10" customFormat="1" ht="54.75" customHeight="1">
      <c r="B1368" s="467" t="s">
        <v>439</v>
      </c>
      <c r="C1368" s="468"/>
      <c r="D1368" s="353">
        <v>30</v>
      </c>
      <c r="E1368" s="469">
        <v>30</v>
      </c>
      <c r="F1368" s="393"/>
      <c r="G1368" s="470"/>
      <c r="H1368" s="470"/>
      <c r="I1368" s="470"/>
      <c r="J1368" s="470"/>
      <c r="K1368" s="470"/>
      <c r="L1368" s="470"/>
      <c r="M1368" s="470"/>
      <c r="N1368" s="470"/>
      <c r="O1368" s="470"/>
      <c r="P1368" s="470"/>
      <c r="Q1368" s="471"/>
      <c r="R1368" s="470"/>
      <c r="S1368" s="470"/>
    </row>
    <row r="1369" spans="2:19" s="10" customFormat="1" ht="19.5" customHeight="1">
      <c r="B1369" s="467" t="s">
        <v>67</v>
      </c>
      <c r="C1369" s="468"/>
      <c r="D1369" s="353">
        <v>10</v>
      </c>
      <c r="E1369" s="469">
        <v>10</v>
      </c>
      <c r="F1369" s="393"/>
      <c r="G1369" s="470"/>
      <c r="H1369" s="470"/>
      <c r="I1369" s="470"/>
      <c r="J1369" s="470"/>
      <c r="K1369" s="470"/>
      <c r="L1369" s="470"/>
      <c r="M1369" s="470"/>
      <c r="N1369" s="470"/>
      <c r="O1369" s="470"/>
      <c r="P1369" s="470"/>
      <c r="Q1369" s="471"/>
      <c r="R1369" s="470"/>
      <c r="S1369" s="470"/>
    </row>
    <row r="1370" spans="2:19" s="35" customFormat="1" ht="26.25" customHeight="1">
      <c r="B1370" s="87" t="s">
        <v>440</v>
      </c>
      <c r="C1370" s="55" t="s">
        <v>376</v>
      </c>
      <c r="D1370" s="32"/>
      <c r="E1370" s="32"/>
      <c r="F1370" s="33">
        <v>10.4</v>
      </c>
      <c r="G1370" s="33">
        <v>9.4</v>
      </c>
      <c r="H1370" s="33">
        <v>36.4</v>
      </c>
      <c r="I1370" s="32">
        <v>254</v>
      </c>
      <c r="J1370" s="32"/>
      <c r="K1370" s="32"/>
      <c r="L1370" s="33">
        <v>0.8</v>
      </c>
      <c r="M1370" s="33">
        <v>0.2</v>
      </c>
      <c r="N1370" s="33">
        <v>25.3</v>
      </c>
      <c r="O1370" s="33">
        <v>0.64</v>
      </c>
      <c r="P1370" s="47">
        <v>163.8</v>
      </c>
      <c r="Q1370" s="78">
        <v>243</v>
      </c>
      <c r="R1370" s="33">
        <v>48</v>
      </c>
      <c r="S1370" s="42">
        <v>2.3</v>
      </c>
    </row>
    <row r="1371" spans="2:19" s="1" customFormat="1" ht="25.5" customHeight="1">
      <c r="B1371" s="335" t="s">
        <v>367</v>
      </c>
      <c r="C1371" s="14"/>
      <c r="D1371" s="25">
        <v>12</v>
      </c>
      <c r="E1371" s="25">
        <v>12</v>
      </c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336"/>
      <c r="Q1371" s="566"/>
      <c r="R1371" s="13"/>
      <c r="S1371" s="13"/>
    </row>
    <row r="1372" spans="2:19" s="1" customFormat="1" ht="25.5" customHeight="1">
      <c r="B1372" s="335" t="s">
        <v>112</v>
      </c>
      <c r="C1372" s="14"/>
      <c r="D1372" s="25">
        <v>17</v>
      </c>
      <c r="E1372" s="25">
        <v>17</v>
      </c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336"/>
      <c r="Q1372" s="566"/>
      <c r="R1372" s="13"/>
      <c r="S1372" s="13"/>
    </row>
    <row r="1373" spans="2:19" s="1" customFormat="1" ht="25.5" customHeight="1">
      <c r="B1373" s="335" t="s">
        <v>98</v>
      </c>
      <c r="C1373" s="14"/>
      <c r="D1373" s="25">
        <v>110</v>
      </c>
      <c r="E1373" s="25">
        <v>110</v>
      </c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336"/>
      <c r="Q1373" s="566"/>
      <c r="R1373" s="13"/>
      <c r="S1373" s="13"/>
    </row>
    <row r="1374" spans="2:19" s="1" customFormat="1" ht="25.5" customHeight="1">
      <c r="B1374" s="335" t="s">
        <v>63</v>
      </c>
      <c r="C1374" s="14"/>
      <c r="D1374" s="25">
        <v>80</v>
      </c>
      <c r="E1374" s="25">
        <v>80</v>
      </c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336"/>
      <c r="Q1374" s="566"/>
      <c r="R1374" s="13"/>
      <c r="S1374" s="13"/>
    </row>
    <row r="1375" spans="2:19" s="1" customFormat="1" ht="25.5" customHeight="1" hidden="1">
      <c r="B1375" s="335" t="s">
        <v>99</v>
      </c>
      <c r="C1375" s="14"/>
      <c r="D1375" s="25">
        <v>46</v>
      </c>
      <c r="E1375" s="25">
        <v>46</v>
      </c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336"/>
      <c r="Q1375" s="566"/>
      <c r="R1375" s="13"/>
      <c r="S1375" s="13"/>
    </row>
    <row r="1376" spans="2:19" s="1" customFormat="1" ht="25.5" customHeight="1" hidden="1">
      <c r="B1376" s="335" t="s">
        <v>100</v>
      </c>
      <c r="C1376" s="14"/>
      <c r="D1376" s="25">
        <v>12</v>
      </c>
      <c r="E1376" s="25">
        <v>12</v>
      </c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336"/>
      <c r="Q1376" s="566"/>
      <c r="R1376" s="13"/>
      <c r="S1376" s="13"/>
    </row>
    <row r="1377" spans="2:19" s="1" customFormat="1" ht="33.75" customHeight="1" hidden="1">
      <c r="B1377" s="337" t="s">
        <v>101</v>
      </c>
      <c r="C1377" s="14"/>
      <c r="D1377" s="25">
        <v>54</v>
      </c>
      <c r="E1377" s="25">
        <v>54</v>
      </c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336"/>
      <c r="Q1377" s="566"/>
      <c r="R1377" s="13"/>
      <c r="S1377" s="13"/>
    </row>
    <row r="1378" spans="2:19" s="1" customFormat="1" ht="26.25" customHeight="1" hidden="1">
      <c r="B1378" s="337" t="s">
        <v>107</v>
      </c>
      <c r="C1378" s="14"/>
      <c r="D1378" s="25">
        <v>88</v>
      </c>
      <c r="E1378" s="25">
        <v>88</v>
      </c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336"/>
      <c r="Q1378" s="566"/>
      <c r="R1378" s="13"/>
      <c r="S1378" s="13"/>
    </row>
    <row r="1379" spans="2:19" s="1" customFormat="1" ht="25.5" customHeight="1">
      <c r="B1379" s="335" t="s">
        <v>71</v>
      </c>
      <c r="C1379" s="14"/>
      <c r="D1379" s="25">
        <v>6.6</v>
      </c>
      <c r="E1379" s="25">
        <v>6.6</v>
      </c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336"/>
      <c r="Q1379" s="566"/>
      <c r="R1379" s="13"/>
      <c r="S1379" s="13"/>
    </row>
    <row r="1380" spans="2:19" s="1" customFormat="1" ht="25.5" customHeight="1">
      <c r="B1380" s="335" t="s">
        <v>67</v>
      </c>
      <c r="C1380" s="14"/>
      <c r="D1380" s="25">
        <v>5</v>
      </c>
      <c r="E1380" s="25">
        <v>5</v>
      </c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336"/>
      <c r="Q1380" s="566"/>
      <c r="R1380" s="13"/>
      <c r="S1380" s="13"/>
    </row>
    <row r="1381" spans="2:19" s="1" customFormat="1" ht="25.5" customHeight="1">
      <c r="B1381" s="335" t="s">
        <v>15</v>
      </c>
      <c r="C1381" s="14"/>
      <c r="D1381" s="25">
        <v>0.2</v>
      </c>
      <c r="E1381" s="25">
        <v>0.2</v>
      </c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336"/>
      <c r="Q1381" s="566"/>
      <c r="R1381" s="13"/>
      <c r="S1381" s="13"/>
    </row>
    <row r="1382" spans="2:19" s="8" customFormat="1" ht="21" customHeight="1">
      <c r="B1382" s="480" t="s">
        <v>366</v>
      </c>
      <c r="C1382" s="481" t="s">
        <v>376</v>
      </c>
      <c r="D1382" s="327"/>
      <c r="E1382" s="482"/>
      <c r="F1382" s="391">
        <v>9.4</v>
      </c>
      <c r="G1382" s="483">
        <v>8.2</v>
      </c>
      <c r="H1382" s="483">
        <v>27.8</v>
      </c>
      <c r="I1382" s="484">
        <v>289</v>
      </c>
      <c r="J1382" s="483"/>
      <c r="K1382" s="483"/>
      <c r="L1382" s="483">
        <v>1</v>
      </c>
      <c r="M1382" s="483">
        <v>0.15</v>
      </c>
      <c r="N1382" s="484">
        <v>35.2</v>
      </c>
      <c r="O1382" s="483">
        <v>0.79</v>
      </c>
      <c r="P1382" s="485">
        <v>160.1</v>
      </c>
      <c r="Q1382" s="484">
        <v>242</v>
      </c>
      <c r="R1382" s="484">
        <v>48</v>
      </c>
      <c r="S1382" s="483">
        <v>2.6</v>
      </c>
    </row>
    <row r="1383" spans="2:19" s="10" customFormat="1" ht="19.5" customHeight="1">
      <c r="B1383" s="473" t="s">
        <v>367</v>
      </c>
      <c r="C1383" s="468"/>
      <c r="D1383" s="353">
        <v>27</v>
      </c>
      <c r="E1383" s="469">
        <v>27</v>
      </c>
      <c r="F1383" s="393"/>
      <c r="G1383" s="470"/>
      <c r="H1383" s="470"/>
      <c r="I1383" s="470"/>
      <c r="J1383" s="470"/>
      <c r="K1383" s="470"/>
      <c r="L1383" s="470"/>
      <c r="M1383" s="470"/>
      <c r="N1383" s="471"/>
      <c r="O1383" s="470"/>
      <c r="P1383" s="472"/>
      <c r="Q1383" s="471"/>
      <c r="R1383" s="470"/>
      <c r="S1383" s="470"/>
    </row>
    <row r="1384" spans="2:19" s="10" customFormat="1" ht="19.5" customHeight="1">
      <c r="B1384" s="473" t="s">
        <v>98</v>
      </c>
      <c r="C1384" s="468"/>
      <c r="D1384" s="353">
        <v>110</v>
      </c>
      <c r="E1384" s="469">
        <v>110</v>
      </c>
      <c r="F1384" s="393"/>
      <c r="G1384" s="470"/>
      <c r="H1384" s="470"/>
      <c r="I1384" s="470"/>
      <c r="J1384" s="470"/>
      <c r="K1384" s="470"/>
      <c r="L1384" s="470"/>
      <c r="M1384" s="470"/>
      <c r="N1384" s="471"/>
      <c r="O1384" s="470"/>
      <c r="P1384" s="472"/>
      <c r="Q1384" s="471"/>
      <c r="R1384" s="470"/>
      <c r="S1384" s="470"/>
    </row>
    <row r="1385" spans="2:19" s="10" customFormat="1" ht="19.5" customHeight="1">
      <c r="B1385" s="473" t="s">
        <v>63</v>
      </c>
      <c r="C1385" s="468"/>
      <c r="D1385" s="353">
        <v>95</v>
      </c>
      <c r="E1385" s="356">
        <v>95</v>
      </c>
      <c r="F1385" s="393"/>
      <c r="G1385" s="470"/>
      <c r="H1385" s="470"/>
      <c r="I1385" s="470"/>
      <c r="J1385" s="470"/>
      <c r="K1385" s="470"/>
      <c r="L1385" s="470"/>
      <c r="M1385" s="470"/>
      <c r="N1385" s="471"/>
      <c r="O1385" s="470"/>
      <c r="P1385" s="472"/>
      <c r="Q1385" s="471"/>
      <c r="R1385" s="470"/>
      <c r="S1385" s="470"/>
    </row>
    <row r="1386" spans="2:19" s="10" customFormat="1" ht="19.5" customHeight="1">
      <c r="B1386" s="473" t="s">
        <v>67</v>
      </c>
      <c r="C1386" s="468"/>
      <c r="D1386" s="353">
        <v>5</v>
      </c>
      <c r="E1386" s="469">
        <v>5</v>
      </c>
      <c r="F1386" s="393"/>
      <c r="G1386" s="470"/>
      <c r="H1386" s="470"/>
      <c r="I1386" s="470"/>
      <c r="J1386" s="470"/>
      <c r="K1386" s="470"/>
      <c r="L1386" s="470"/>
      <c r="M1386" s="470"/>
      <c r="N1386" s="471"/>
      <c r="O1386" s="470"/>
      <c r="P1386" s="472"/>
      <c r="Q1386" s="471"/>
      <c r="R1386" s="470"/>
      <c r="S1386" s="470"/>
    </row>
    <row r="1387" spans="2:19" s="10" customFormat="1" ht="19.5" customHeight="1">
      <c r="B1387" s="473" t="s">
        <v>71</v>
      </c>
      <c r="C1387" s="468"/>
      <c r="D1387" s="353">
        <v>6.6</v>
      </c>
      <c r="E1387" s="469">
        <v>6.6</v>
      </c>
      <c r="F1387" s="393"/>
      <c r="G1387" s="470"/>
      <c r="H1387" s="470"/>
      <c r="I1387" s="470"/>
      <c r="J1387" s="470"/>
      <c r="K1387" s="470"/>
      <c r="L1387" s="470"/>
      <c r="M1387" s="470"/>
      <c r="N1387" s="471"/>
      <c r="O1387" s="470"/>
      <c r="P1387" s="472"/>
      <c r="Q1387" s="471"/>
      <c r="R1387" s="470"/>
      <c r="S1387" s="470"/>
    </row>
    <row r="1388" spans="2:19" s="10" customFormat="1" ht="19.5" customHeight="1">
      <c r="B1388" s="473" t="s">
        <v>15</v>
      </c>
      <c r="C1388" s="468"/>
      <c r="D1388" s="353">
        <v>0.5</v>
      </c>
      <c r="E1388" s="469">
        <v>0.5</v>
      </c>
      <c r="F1388" s="393"/>
      <c r="G1388" s="470"/>
      <c r="H1388" s="470"/>
      <c r="I1388" s="470"/>
      <c r="J1388" s="470"/>
      <c r="K1388" s="470"/>
      <c r="L1388" s="470"/>
      <c r="M1388" s="470"/>
      <c r="N1388" s="471"/>
      <c r="O1388" s="470"/>
      <c r="P1388" s="472"/>
      <c r="Q1388" s="471"/>
      <c r="R1388" s="470"/>
      <c r="S1388" s="470"/>
    </row>
    <row r="1389" spans="2:19" s="9" customFormat="1" ht="39.75" customHeight="1">
      <c r="B1389" s="108" t="s">
        <v>368</v>
      </c>
      <c r="C1389" s="26">
        <v>125</v>
      </c>
      <c r="D1389" s="26"/>
      <c r="E1389" s="26"/>
      <c r="F1389" s="26">
        <v>6.2</v>
      </c>
      <c r="G1389" s="27">
        <v>3.1</v>
      </c>
      <c r="H1389" s="26">
        <v>9.2</v>
      </c>
      <c r="I1389" s="26">
        <v>85</v>
      </c>
      <c r="J1389" s="26"/>
      <c r="K1389" s="27"/>
      <c r="L1389" s="27">
        <v>0.9</v>
      </c>
      <c r="M1389" s="26">
        <v>0.1</v>
      </c>
      <c r="N1389" s="27">
        <v>27</v>
      </c>
      <c r="O1389" s="26">
        <v>0</v>
      </c>
      <c r="P1389" s="52">
        <v>165</v>
      </c>
      <c r="Q1389" s="52">
        <v>130</v>
      </c>
      <c r="R1389" s="27">
        <v>20.4</v>
      </c>
      <c r="S1389" s="26">
        <v>0.1</v>
      </c>
    </row>
    <row r="1390" spans="2:19" s="10" customFormat="1" ht="19.5" customHeight="1">
      <c r="B1390" s="467" t="s">
        <v>369</v>
      </c>
      <c r="C1390" s="486"/>
      <c r="D1390" s="353">
        <v>125</v>
      </c>
      <c r="E1390" s="469">
        <v>125</v>
      </c>
      <c r="F1390" s="393"/>
      <c r="G1390" s="470"/>
      <c r="H1390" s="470"/>
      <c r="I1390" s="470"/>
      <c r="J1390" s="470"/>
      <c r="K1390" s="470"/>
      <c r="L1390" s="470"/>
      <c r="M1390" s="470"/>
      <c r="N1390" s="470"/>
      <c r="O1390" s="470"/>
      <c r="P1390" s="470"/>
      <c r="Q1390" s="470"/>
      <c r="R1390" s="470"/>
      <c r="S1390" s="470"/>
    </row>
    <row r="1391" spans="2:19" s="35" customFormat="1" ht="30" customHeight="1">
      <c r="B1391" s="107" t="s">
        <v>370</v>
      </c>
      <c r="C1391" s="32">
        <v>100</v>
      </c>
      <c r="D1391" s="32"/>
      <c r="E1391" s="32"/>
      <c r="F1391" s="33">
        <v>5</v>
      </c>
      <c r="G1391" s="33">
        <v>2.5</v>
      </c>
      <c r="H1391" s="33">
        <v>8.5</v>
      </c>
      <c r="I1391" s="32">
        <v>87</v>
      </c>
      <c r="J1391" s="32"/>
      <c r="K1391" s="32"/>
      <c r="L1391" s="33">
        <v>0.6</v>
      </c>
      <c r="M1391" s="33">
        <v>0.03</v>
      </c>
      <c r="N1391" s="33">
        <v>22</v>
      </c>
      <c r="O1391" s="33">
        <v>0</v>
      </c>
      <c r="P1391" s="32">
        <v>119</v>
      </c>
      <c r="Q1391" s="32">
        <v>91</v>
      </c>
      <c r="R1391" s="32">
        <v>14</v>
      </c>
      <c r="S1391" s="32">
        <v>0.1</v>
      </c>
    </row>
    <row r="1392" spans="2:19" ht="29.25" customHeight="1">
      <c r="B1392" s="360" t="s">
        <v>371</v>
      </c>
      <c r="C1392" s="329"/>
      <c r="D1392" s="332">
        <v>104</v>
      </c>
      <c r="E1392" s="332">
        <v>100</v>
      </c>
      <c r="F1392" s="334"/>
      <c r="G1392" s="334"/>
      <c r="H1392" s="334"/>
      <c r="I1392" s="334"/>
      <c r="J1392" s="332"/>
      <c r="K1392" s="332"/>
      <c r="L1392" s="334"/>
      <c r="M1392" s="334"/>
      <c r="N1392" s="334"/>
      <c r="O1392" s="334"/>
      <c r="P1392" s="334"/>
      <c r="Q1392" s="334"/>
      <c r="R1392" s="334"/>
      <c r="S1392" s="334"/>
    </row>
    <row r="1393" spans="2:19" s="35" customFormat="1" ht="30" customHeight="1">
      <c r="B1393" s="107" t="s">
        <v>372</v>
      </c>
      <c r="C1393" s="32">
        <v>100</v>
      </c>
      <c r="D1393" s="32"/>
      <c r="E1393" s="32"/>
      <c r="F1393" s="33">
        <v>5</v>
      </c>
      <c r="G1393" s="33">
        <v>2.5</v>
      </c>
      <c r="H1393" s="33">
        <v>3.5</v>
      </c>
      <c r="I1393" s="32">
        <v>68</v>
      </c>
      <c r="J1393" s="32"/>
      <c r="K1393" s="32"/>
      <c r="L1393" s="33">
        <v>0.6</v>
      </c>
      <c r="M1393" s="33">
        <v>0.04</v>
      </c>
      <c r="N1393" s="33">
        <v>22</v>
      </c>
      <c r="O1393" s="33">
        <v>0</v>
      </c>
      <c r="P1393" s="32">
        <v>122</v>
      </c>
      <c r="Q1393" s="32">
        <v>96</v>
      </c>
      <c r="R1393" s="32">
        <v>15</v>
      </c>
      <c r="S1393" s="32">
        <v>0.1</v>
      </c>
    </row>
    <row r="1394" spans="2:19" ht="29.25" customHeight="1">
      <c r="B1394" s="360" t="s">
        <v>373</v>
      </c>
      <c r="C1394" s="329"/>
      <c r="D1394" s="332">
        <v>104</v>
      </c>
      <c r="E1394" s="332">
        <v>100</v>
      </c>
      <c r="F1394" s="334"/>
      <c r="G1394" s="334"/>
      <c r="H1394" s="334"/>
      <c r="I1394" s="334"/>
      <c r="J1394" s="332"/>
      <c r="K1394" s="332"/>
      <c r="L1394" s="334"/>
      <c r="M1394" s="334"/>
      <c r="N1394" s="334"/>
      <c r="O1394" s="334"/>
      <c r="P1394" s="334"/>
      <c r="Q1394" s="334"/>
      <c r="R1394" s="334"/>
      <c r="S1394" s="334"/>
    </row>
    <row r="1395" spans="2:19" s="35" customFormat="1" ht="45" customHeight="1">
      <c r="B1395" s="85" t="s">
        <v>441</v>
      </c>
      <c r="C1395" s="26">
        <v>200</v>
      </c>
      <c r="D1395" s="26"/>
      <c r="E1395" s="26"/>
      <c r="F1395" s="27">
        <v>3.1</v>
      </c>
      <c r="G1395" s="27">
        <v>2.7</v>
      </c>
      <c r="H1395" s="27">
        <v>15.9</v>
      </c>
      <c r="I1395" s="26">
        <v>119</v>
      </c>
      <c r="J1395" s="26"/>
      <c r="K1395" s="573"/>
      <c r="L1395" s="23">
        <v>1.3</v>
      </c>
      <c r="M1395" s="26">
        <v>0.04</v>
      </c>
      <c r="N1395" s="52">
        <v>20</v>
      </c>
      <c r="O1395" s="26">
        <v>0.05</v>
      </c>
      <c r="P1395" s="31">
        <v>125.78</v>
      </c>
      <c r="Q1395" s="52">
        <v>90</v>
      </c>
      <c r="R1395" s="26">
        <v>14</v>
      </c>
      <c r="S1395" s="27">
        <v>0.13</v>
      </c>
    </row>
    <row r="1396" spans="2:19" ht="22.5" customHeight="1">
      <c r="B1396" s="348" t="s">
        <v>442</v>
      </c>
      <c r="C1396" s="329"/>
      <c r="D1396" s="332">
        <v>4</v>
      </c>
      <c r="E1396" s="332">
        <v>4</v>
      </c>
      <c r="F1396" s="334"/>
      <c r="G1396" s="334"/>
      <c r="H1396" s="334"/>
      <c r="I1396" s="334"/>
      <c r="J1396" s="334"/>
      <c r="K1396" s="470"/>
      <c r="L1396" s="334"/>
      <c r="M1396" s="334"/>
      <c r="N1396" s="361"/>
      <c r="O1396" s="334"/>
      <c r="P1396" s="349"/>
      <c r="Q1396" s="490"/>
      <c r="R1396" s="334"/>
      <c r="S1396" s="334"/>
    </row>
    <row r="1397" spans="2:19" ht="22.5" customHeight="1">
      <c r="B1397" s="348" t="s">
        <v>71</v>
      </c>
      <c r="C1397" s="329"/>
      <c r="D1397" s="332">
        <v>9</v>
      </c>
      <c r="E1397" s="332">
        <v>9</v>
      </c>
      <c r="F1397" s="334"/>
      <c r="G1397" s="334"/>
      <c r="H1397" s="334"/>
      <c r="I1397" s="334"/>
      <c r="J1397" s="334"/>
      <c r="K1397" s="470"/>
      <c r="L1397" s="334"/>
      <c r="M1397" s="334"/>
      <c r="N1397" s="361"/>
      <c r="O1397" s="334"/>
      <c r="P1397" s="349"/>
      <c r="Q1397" s="490"/>
      <c r="R1397" s="334"/>
      <c r="S1397" s="334"/>
    </row>
    <row r="1398" spans="2:19" ht="22.5" customHeight="1">
      <c r="B1398" s="348" t="s">
        <v>98</v>
      </c>
      <c r="C1398" s="329"/>
      <c r="D1398" s="332">
        <v>100</v>
      </c>
      <c r="E1398" s="332">
        <v>100</v>
      </c>
      <c r="F1398" s="334"/>
      <c r="G1398" s="334"/>
      <c r="H1398" s="334"/>
      <c r="I1398" s="334"/>
      <c r="J1398" s="334"/>
      <c r="K1398" s="470"/>
      <c r="L1398" s="334"/>
      <c r="M1398" s="334"/>
      <c r="N1398" s="361"/>
      <c r="O1398" s="334"/>
      <c r="P1398" s="349"/>
      <c r="Q1398" s="490"/>
      <c r="R1398" s="334"/>
      <c r="S1398" s="334"/>
    </row>
    <row r="1399" spans="2:19" ht="22.5" customHeight="1">
      <c r="B1399" s="348" t="s">
        <v>63</v>
      </c>
      <c r="C1399" s="329"/>
      <c r="D1399" s="332">
        <v>100</v>
      </c>
      <c r="E1399" s="332">
        <v>100</v>
      </c>
      <c r="F1399" s="334"/>
      <c r="G1399" s="334"/>
      <c r="H1399" s="334"/>
      <c r="I1399" s="334"/>
      <c r="J1399" s="334"/>
      <c r="K1399" s="334"/>
      <c r="L1399" s="334"/>
      <c r="M1399" s="334"/>
      <c r="N1399" s="361"/>
      <c r="O1399" s="334"/>
      <c r="P1399" s="349"/>
      <c r="Q1399" s="490"/>
      <c r="R1399" s="334"/>
      <c r="S1399" s="334"/>
    </row>
    <row r="1400" spans="2:19" ht="22.5" customHeight="1">
      <c r="B1400" s="350" t="s">
        <v>99</v>
      </c>
      <c r="C1400" s="329"/>
      <c r="D1400" s="332">
        <v>46</v>
      </c>
      <c r="E1400" s="332">
        <v>46</v>
      </c>
      <c r="F1400" s="334"/>
      <c r="G1400" s="334"/>
      <c r="H1400" s="334"/>
      <c r="I1400" s="334"/>
      <c r="J1400" s="334"/>
      <c r="K1400" s="334"/>
      <c r="L1400" s="334"/>
      <c r="M1400" s="334"/>
      <c r="N1400" s="361"/>
      <c r="O1400" s="334"/>
      <c r="P1400" s="349"/>
      <c r="Q1400" s="490"/>
      <c r="R1400" s="334"/>
      <c r="S1400" s="334"/>
    </row>
    <row r="1401" spans="2:19" ht="22.5" customHeight="1">
      <c r="B1401" s="350" t="s">
        <v>100</v>
      </c>
      <c r="C1401" s="329"/>
      <c r="D1401" s="332">
        <v>12</v>
      </c>
      <c r="E1401" s="332">
        <v>12</v>
      </c>
      <c r="F1401" s="334"/>
      <c r="G1401" s="334"/>
      <c r="H1401" s="334"/>
      <c r="I1401" s="334"/>
      <c r="J1401" s="334"/>
      <c r="K1401" s="334"/>
      <c r="L1401" s="334"/>
      <c r="M1401" s="334"/>
      <c r="N1401" s="361"/>
      <c r="O1401" s="334"/>
      <c r="P1401" s="349"/>
      <c r="Q1401" s="490"/>
      <c r="R1401" s="334"/>
      <c r="S1401" s="334"/>
    </row>
    <row r="1402" spans="2:19" ht="30" customHeight="1">
      <c r="B1402" s="360" t="s">
        <v>101</v>
      </c>
      <c r="C1402" s="329"/>
      <c r="D1402" s="332">
        <v>54</v>
      </c>
      <c r="E1402" s="332">
        <v>54</v>
      </c>
      <c r="F1402" s="334"/>
      <c r="G1402" s="334"/>
      <c r="H1402" s="334"/>
      <c r="I1402" s="334"/>
      <c r="J1402" s="334"/>
      <c r="K1402" s="334"/>
      <c r="L1402" s="334"/>
      <c r="M1402" s="334"/>
      <c r="N1402" s="361"/>
      <c r="O1402" s="334"/>
      <c r="P1402" s="349"/>
      <c r="Q1402" s="490"/>
      <c r="R1402" s="334"/>
      <c r="S1402" s="334"/>
    </row>
    <row r="1403" spans="2:19" ht="35.25" customHeight="1">
      <c r="B1403" s="360" t="s">
        <v>107</v>
      </c>
      <c r="C1403" s="329"/>
      <c r="D1403" s="332">
        <v>88</v>
      </c>
      <c r="E1403" s="332">
        <v>88</v>
      </c>
      <c r="F1403" s="334"/>
      <c r="G1403" s="334"/>
      <c r="H1403" s="334"/>
      <c r="I1403" s="334"/>
      <c r="J1403" s="334"/>
      <c r="K1403" s="334"/>
      <c r="L1403" s="334"/>
      <c r="M1403" s="334"/>
      <c r="N1403" s="361"/>
      <c r="O1403" s="334"/>
      <c r="P1403" s="349"/>
      <c r="Q1403" s="490"/>
      <c r="R1403" s="334"/>
      <c r="S1403" s="334"/>
    </row>
    <row r="1404" spans="1:19" s="35" customFormat="1" ht="45.75" customHeight="1">
      <c r="A1404" s="442"/>
      <c r="B1404" s="87" t="s">
        <v>250</v>
      </c>
      <c r="C1404" s="53">
        <v>20</v>
      </c>
      <c r="D1404" s="53"/>
      <c r="E1404" s="53"/>
      <c r="F1404" s="54">
        <v>1.58</v>
      </c>
      <c r="G1404" s="54">
        <v>0.2</v>
      </c>
      <c r="H1404" s="54">
        <v>9.7</v>
      </c>
      <c r="I1404" s="55">
        <v>48</v>
      </c>
      <c r="J1404" s="55">
        <v>58</v>
      </c>
      <c r="K1404" s="32">
        <f>J1404*C1404/1000</f>
        <v>1.16</v>
      </c>
      <c r="L1404" s="42">
        <v>0</v>
      </c>
      <c r="M1404" s="32">
        <v>0.025</v>
      </c>
      <c r="N1404" s="78">
        <v>0</v>
      </c>
      <c r="O1404" s="32">
        <v>25</v>
      </c>
      <c r="P1404" s="74">
        <v>4.6</v>
      </c>
      <c r="Q1404" s="47">
        <v>17.9</v>
      </c>
      <c r="R1404" s="55">
        <v>6.6</v>
      </c>
      <c r="S1404" s="32">
        <v>0.4</v>
      </c>
    </row>
    <row r="1405" spans="2:19" s="44" customFormat="1" ht="48.75" customHeight="1">
      <c r="B1405" s="88" t="s">
        <v>59</v>
      </c>
      <c r="C1405" s="32">
        <v>20</v>
      </c>
      <c r="D1405" s="43"/>
      <c r="E1405" s="43"/>
      <c r="F1405" s="32">
        <v>1.4</v>
      </c>
      <c r="G1405" s="32">
        <v>0.24</v>
      </c>
      <c r="H1405" s="32">
        <v>7.8</v>
      </c>
      <c r="I1405" s="69">
        <v>40</v>
      </c>
      <c r="J1405" s="32">
        <v>57</v>
      </c>
      <c r="K1405" s="32">
        <f>J1405*C1405/1000</f>
        <v>1.14</v>
      </c>
      <c r="L1405" s="42">
        <v>0</v>
      </c>
      <c r="M1405" s="32">
        <v>0.04</v>
      </c>
      <c r="N1405" s="78">
        <v>0</v>
      </c>
      <c r="O1405" s="32">
        <v>0.28</v>
      </c>
      <c r="P1405" s="74">
        <v>5.8</v>
      </c>
      <c r="Q1405" s="47">
        <v>30</v>
      </c>
      <c r="R1405" s="33">
        <v>9.4</v>
      </c>
      <c r="S1405" s="32">
        <v>0.78</v>
      </c>
    </row>
    <row r="1406" spans="1:20" s="9" customFormat="1" ht="51" customHeight="1">
      <c r="A1406" s="491" t="s">
        <v>374</v>
      </c>
      <c r="B1406" s="492"/>
      <c r="C1406" s="493" t="s">
        <v>505</v>
      </c>
      <c r="D1406" s="492"/>
      <c r="E1406" s="494"/>
      <c r="F1406" s="563">
        <f aca="true" t="shared" si="57" ref="F1406:S1406">SUM(F1367+F1370+F1389+F1395+F1404+F1405)</f>
        <v>25.130000000000003</v>
      </c>
      <c r="G1406" s="563">
        <f t="shared" si="57"/>
        <v>23.189999999999998</v>
      </c>
      <c r="H1406" s="563">
        <f t="shared" si="57"/>
        <v>93.62</v>
      </c>
      <c r="I1406" s="563">
        <f t="shared" si="57"/>
        <v>682.6</v>
      </c>
      <c r="J1406" s="563">
        <f t="shared" si="57"/>
        <v>115</v>
      </c>
      <c r="K1406" s="563">
        <f t="shared" si="57"/>
        <v>2.3</v>
      </c>
      <c r="L1406" s="563">
        <f t="shared" si="57"/>
        <v>3</v>
      </c>
      <c r="M1406" s="563">
        <f t="shared" si="57"/>
        <v>0.45399999999999996</v>
      </c>
      <c r="N1406" s="563">
        <f t="shared" si="57"/>
        <v>117.3</v>
      </c>
      <c r="O1406" s="563">
        <f t="shared" si="57"/>
        <v>26.46</v>
      </c>
      <c r="P1406" s="563">
        <f t="shared" si="57"/>
        <v>474.28000000000003</v>
      </c>
      <c r="Q1406" s="563">
        <f t="shared" si="57"/>
        <v>540</v>
      </c>
      <c r="R1406" s="563">
        <f t="shared" si="57"/>
        <v>108.3</v>
      </c>
      <c r="S1406" s="563">
        <f t="shared" si="57"/>
        <v>4.33</v>
      </c>
      <c r="T1406" s="496"/>
    </row>
    <row r="1407" spans="1:19" s="35" customFormat="1" ht="28.5" customHeight="1">
      <c r="A1407" s="255" t="s">
        <v>377</v>
      </c>
      <c r="B1407" s="275"/>
      <c r="C1407" s="256"/>
      <c r="D1407" s="256"/>
      <c r="E1407" s="257"/>
      <c r="F1407" s="71"/>
      <c r="G1407" s="71"/>
      <c r="H1407" s="71"/>
      <c r="I1407" s="96"/>
      <c r="J1407" s="71"/>
      <c r="K1407" s="71"/>
      <c r="L1407" s="71"/>
      <c r="M1407" s="71"/>
      <c r="N1407" s="71"/>
      <c r="O1407" s="71"/>
      <c r="P1407" s="96"/>
      <c r="Q1407" s="71"/>
      <c r="R1407" s="71"/>
      <c r="S1407" s="71"/>
    </row>
    <row r="1408" spans="2:19" s="48" customFormat="1" ht="69.75" customHeight="1">
      <c r="B1408" s="98" t="s">
        <v>310</v>
      </c>
      <c r="C1408" s="34">
        <v>100</v>
      </c>
      <c r="D1408" s="93"/>
      <c r="E1408" s="94"/>
      <c r="F1408" s="42">
        <v>1.3</v>
      </c>
      <c r="G1408" s="42">
        <v>0.1</v>
      </c>
      <c r="H1408" s="42">
        <v>6.3</v>
      </c>
      <c r="I1408" s="78">
        <v>33</v>
      </c>
      <c r="J1408" s="42"/>
      <c r="K1408" s="42">
        <f>SUM(K1409:K1411)</f>
        <v>24.600799999999996</v>
      </c>
      <c r="L1408" s="42">
        <v>3.8</v>
      </c>
      <c r="M1408" s="42">
        <v>0.03</v>
      </c>
      <c r="N1408" s="78">
        <v>2001</v>
      </c>
      <c r="O1408" s="42">
        <v>0.4</v>
      </c>
      <c r="P1408" s="74">
        <v>27</v>
      </c>
      <c r="Q1408" s="74">
        <v>51</v>
      </c>
      <c r="R1408" s="42">
        <v>34</v>
      </c>
      <c r="S1408" s="42">
        <v>0.66</v>
      </c>
    </row>
    <row r="1409" spans="2:19" s="20" customFormat="1" ht="35.25" customHeight="1">
      <c r="B1409" s="89" t="s">
        <v>35</v>
      </c>
      <c r="C1409" s="23"/>
      <c r="D1409" s="84">
        <v>53</v>
      </c>
      <c r="E1409" s="40">
        <v>53</v>
      </c>
      <c r="F1409" s="24"/>
      <c r="G1409" s="24"/>
      <c r="H1409" s="24"/>
      <c r="I1409" s="24"/>
      <c r="J1409" s="24">
        <v>251.2</v>
      </c>
      <c r="K1409" s="24">
        <f>J1409*D1409/1000</f>
        <v>13.3136</v>
      </c>
      <c r="L1409" s="24"/>
      <c r="M1409" s="24"/>
      <c r="N1409" s="79"/>
      <c r="O1409" s="24"/>
      <c r="P1409" s="36"/>
      <c r="Q1409" s="36"/>
      <c r="R1409" s="24"/>
      <c r="S1409" s="24"/>
    </row>
    <row r="1410" spans="2:19" s="20" customFormat="1" ht="35.25" customHeight="1">
      <c r="B1410" s="89" t="s">
        <v>311</v>
      </c>
      <c r="C1410" s="23"/>
      <c r="D1410" s="84">
        <v>55.5</v>
      </c>
      <c r="E1410" s="40">
        <v>55.5</v>
      </c>
      <c r="F1410" s="24"/>
      <c r="G1410" s="24"/>
      <c r="H1410" s="24"/>
      <c r="I1410" s="24"/>
      <c r="J1410" s="24">
        <v>203.2</v>
      </c>
      <c r="K1410" s="24">
        <f>J1410*D1410/1000</f>
        <v>11.277599999999998</v>
      </c>
      <c r="L1410" s="24"/>
      <c r="M1410" s="24"/>
      <c r="N1410" s="79"/>
      <c r="O1410" s="24"/>
      <c r="P1410" s="36"/>
      <c r="Q1410" s="36"/>
      <c r="R1410" s="24"/>
      <c r="S1410" s="24"/>
    </row>
    <row r="1411" spans="2:19" s="20" customFormat="1" ht="43.5" customHeight="1">
      <c r="B1411" s="89" t="s">
        <v>15</v>
      </c>
      <c r="C1411" s="23"/>
      <c r="D1411" s="84">
        <v>0.8</v>
      </c>
      <c r="E1411" s="40">
        <v>0.8</v>
      </c>
      <c r="F1411" s="24"/>
      <c r="G1411" s="24"/>
      <c r="H1411" s="24"/>
      <c r="I1411" s="24"/>
      <c r="J1411" s="24">
        <v>12</v>
      </c>
      <c r="K1411" s="24">
        <f>J1411*D1411/1000</f>
        <v>0.009600000000000001</v>
      </c>
      <c r="L1411" s="24"/>
      <c r="M1411" s="24"/>
      <c r="N1411" s="79"/>
      <c r="O1411" s="24"/>
      <c r="P1411" s="36"/>
      <c r="Q1411" s="36"/>
      <c r="R1411" s="24"/>
      <c r="S1411" s="24"/>
    </row>
    <row r="1412" spans="1:19" s="8" customFormat="1" ht="30.75" customHeight="1">
      <c r="A1412" s="35"/>
      <c r="B1412" s="98" t="s">
        <v>443</v>
      </c>
      <c r="C1412" s="34" t="s">
        <v>444</v>
      </c>
      <c r="D1412" s="34"/>
      <c r="E1412" s="574"/>
      <c r="F1412" s="42">
        <v>6.6</v>
      </c>
      <c r="G1412" s="42">
        <v>7.3</v>
      </c>
      <c r="H1412" s="74">
        <v>23</v>
      </c>
      <c r="I1412" s="78">
        <v>211</v>
      </c>
      <c r="J1412" s="42"/>
      <c r="K1412" s="42"/>
      <c r="L1412" s="74">
        <v>17.7</v>
      </c>
      <c r="M1412" s="42">
        <v>0.01</v>
      </c>
      <c r="N1412" s="74">
        <v>25.4</v>
      </c>
      <c r="O1412" s="42">
        <v>0.51</v>
      </c>
      <c r="P1412" s="42">
        <v>26.9</v>
      </c>
      <c r="Q1412" s="78">
        <v>79.4</v>
      </c>
      <c r="R1412" s="74">
        <v>30</v>
      </c>
      <c r="S1412" s="42">
        <v>1</v>
      </c>
    </row>
    <row r="1413" spans="1:19" s="10" customFormat="1" ht="19.5" customHeight="1">
      <c r="A1413" s="48"/>
      <c r="B1413" s="575" t="s">
        <v>410</v>
      </c>
      <c r="C1413" s="73"/>
      <c r="D1413" s="73">
        <v>100</v>
      </c>
      <c r="E1413" s="192">
        <v>75</v>
      </c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90"/>
      <c r="R1413" s="120"/>
      <c r="S1413" s="120"/>
    </row>
    <row r="1414" spans="1:19" s="10" customFormat="1" ht="19.5" customHeight="1">
      <c r="A1414" s="48"/>
      <c r="B1414" s="575" t="s">
        <v>380</v>
      </c>
      <c r="C1414" s="73"/>
      <c r="D1414" s="73">
        <v>107</v>
      </c>
      <c r="E1414" s="192">
        <v>75</v>
      </c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90"/>
      <c r="R1414" s="120"/>
      <c r="S1414" s="120"/>
    </row>
    <row r="1415" spans="1:19" s="10" customFormat="1" ht="19.5" customHeight="1">
      <c r="A1415" s="48"/>
      <c r="B1415" s="575" t="s">
        <v>381</v>
      </c>
      <c r="C1415" s="73"/>
      <c r="D1415" s="73">
        <v>116</v>
      </c>
      <c r="E1415" s="192">
        <v>75</v>
      </c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90"/>
      <c r="R1415" s="120"/>
      <c r="S1415" s="120"/>
    </row>
    <row r="1416" spans="1:19" s="10" customFormat="1" ht="19.5" customHeight="1">
      <c r="A1416" s="48"/>
      <c r="B1416" s="575" t="s">
        <v>412</v>
      </c>
      <c r="C1416" s="73"/>
      <c r="D1416" s="73">
        <v>125</v>
      </c>
      <c r="E1416" s="192">
        <v>75</v>
      </c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90"/>
      <c r="R1416" s="120"/>
      <c r="S1416" s="120"/>
    </row>
    <row r="1417" spans="1:19" s="10" customFormat="1" ht="19.5" customHeight="1">
      <c r="A1417" s="48"/>
      <c r="B1417" s="575" t="s">
        <v>445</v>
      </c>
      <c r="C1417" s="73"/>
      <c r="D1417" s="73">
        <v>15</v>
      </c>
      <c r="E1417" s="192">
        <v>13</v>
      </c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90"/>
      <c r="R1417" s="120"/>
      <c r="S1417" s="120"/>
    </row>
    <row r="1418" spans="1:19" s="10" customFormat="1" ht="27.75" customHeight="1">
      <c r="A1418" s="48"/>
      <c r="B1418" s="575" t="s">
        <v>66</v>
      </c>
      <c r="C1418" s="73"/>
      <c r="D1418" s="73">
        <v>5</v>
      </c>
      <c r="E1418" s="192">
        <v>5</v>
      </c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90"/>
      <c r="R1418" s="120"/>
      <c r="S1418" s="120"/>
    </row>
    <row r="1419" spans="1:19" s="10" customFormat="1" ht="46.5" customHeight="1">
      <c r="A1419" s="48"/>
      <c r="B1419" s="102" t="s">
        <v>446</v>
      </c>
      <c r="C1419" s="73"/>
      <c r="D1419" s="73">
        <v>86</v>
      </c>
      <c r="E1419" s="192">
        <v>60</v>
      </c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90"/>
      <c r="R1419" s="120"/>
      <c r="S1419" s="120"/>
    </row>
    <row r="1420" spans="1:19" s="10" customFormat="1" ht="51" customHeight="1">
      <c r="A1420" s="48"/>
      <c r="B1420" s="102" t="s">
        <v>447</v>
      </c>
      <c r="C1420" s="73"/>
      <c r="D1420" s="73">
        <v>80</v>
      </c>
      <c r="E1420" s="192">
        <v>60</v>
      </c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90"/>
      <c r="R1420" s="120"/>
      <c r="S1420" s="120"/>
    </row>
    <row r="1421" spans="1:19" s="10" customFormat="1" ht="21" customHeight="1">
      <c r="A1421" s="48"/>
      <c r="B1421" s="102" t="s">
        <v>448</v>
      </c>
      <c r="C1421" s="73"/>
      <c r="D1421" s="73">
        <v>63</v>
      </c>
      <c r="E1421" s="192">
        <v>60</v>
      </c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90"/>
      <c r="R1421" s="120"/>
      <c r="S1421" s="120"/>
    </row>
    <row r="1422" spans="1:19" s="10" customFormat="1" ht="19.5" customHeight="1">
      <c r="A1422" s="48"/>
      <c r="B1422" s="575" t="s">
        <v>15</v>
      </c>
      <c r="C1422" s="73"/>
      <c r="D1422" s="73">
        <v>1</v>
      </c>
      <c r="E1422" s="192">
        <v>1</v>
      </c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90"/>
      <c r="R1422" s="120"/>
      <c r="S1422" s="120"/>
    </row>
    <row r="1423" spans="1:19" s="10" customFormat="1" ht="19.5" customHeight="1">
      <c r="A1423" s="48"/>
      <c r="B1423" s="575" t="s">
        <v>63</v>
      </c>
      <c r="C1423" s="73"/>
      <c r="D1423" s="73">
        <v>175</v>
      </c>
      <c r="E1423" s="192">
        <v>175</v>
      </c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90"/>
      <c r="R1423" s="120"/>
      <c r="S1423" s="120"/>
    </row>
    <row r="1424" spans="2:19" s="8" customFormat="1" ht="42.75" customHeight="1">
      <c r="B1424" s="88" t="s">
        <v>256</v>
      </c>
      <c r="C1424" s="32">
        <v>100</v>
      </c>
      <c r="D1424" s="32"/>
      <c r="E1424" s="32"/>
      <c r="F1424" s="32">
        <v>12.8</v>
      </c>
      <c r="G1424" s="32">
        <v>11.2</v>
      </c>
      <c r="H1424" s="33">
        <v>5.4</v>
      </c>
      <c r="I1424" s="32">
        <v>282</v>
      </c>
      <c r="J1424" s="32"/>
      <c r="K1424" s="32"/>
      <c r="L1424" s="42">
        <v>24.8</v>
      </c>
      <c r="M1424" s="33">
        <v>11.2</v>
      </c>
      <c r="N1424" s="47">
        <v>2337</v>
      </c>
      <c r="O1424" s="32">
        <v>2462</v>
      </c>
      <c r="P1424" s="32">
        <v>27.6</v>
      </c>
      <c r="Q1424" s="32">
        <v>250</v>
      </c>
      <c r="R1424" s="32">
        <v>18.8</v>
      </c>
      <c r="S1424" s="32">
        <v>13.7</v>
      </c>
    </row>
    <row r="1425" spans="2:19" ht="26.25" customHeight="1">
      <c r="B1425" s="115" t="s">
        <v>257</v>
      </c>
      <c r="C1425" s="32"/>
      <c r="D1425" s="43">
        <v>87</v>
      </c>
      <c r="E1425" s="43">
        <v>71</v>
      </c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</row>
    <row r="1426" spans="2:19" ht="34.5" customHeight="1">
      <c r="B1426" s="123" t="s">
        <v>65</v>
      </c>
      <c r="C1426" s="32"/>
      <c r="D1426" s="43">
        <v>3</v>
      </c>
      <c r="E1426" s="43">
        <v>3</v>
      </c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</row>
    <row r="1427" spans="2:19" s="299" customFormat="1" ht="38.25" customHeight="1">
      <c r="B1427" s="300" t="s">
        <v>127</v>
      </c>
      <c r="C1427" s="194"/>
      <c r="D1427" s="177"/>
      <c r="E1427" s="177">
        <v>74</v>
      </c>
      <c r="F1427" s="301"/>
      <c r="G1427" s="301"/>
      <c r="H1427" s="301"/>
      <c r="I1427" s="301"/>
      <c r="J1427" s="301"/>
      <c r="K1427" s="301"/>
      <c r="L1427" s="301"/>
      <c r="M1427" s="301"/>
      <c r="N1427" s="301"/>
      <c r="O1427" s="301"/>
      <c r="P1427" s="301"/>
      <c r="Q1427" s="301"/>
      <c r="R1427" s="301"/>
      <c r="S1427" s="301"/>
    </row>
    <row r="1428" spans="2:19" ht="26.25" customHeight="1">
      <c r="B1428" s="115" t="s">
        <v>66</v>
      </c>
      <c r="C1428" s="32"/>
      <c r="D1428" s="43">
        <v>5</v>
      </c>
      <c r="E1428" s="43">
        <v>5</v>
      </c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</row>
    <row r="1429" spans="2:19" s="299" customFormat="1" ht="26.25" customHeight="1">
      <c r="B1429" s="302" t="s">
        <v>258</v>
      </c>
      <c r="C1429" s="194"/>
      <c r="D1429" s="177"/>
      <c r="E1429" s="177">
        <v>50</v>
      </c>
      <c r="F1429" s="301"/>
      <c r="G1429" s="301"/>
      <c r="H1429" s="301"/>
      <c r="I1429" s="301"/>
      <c r="J1429" s="301"/>
      <c r="K1429" s="301"/>
      <c r="L1429" s="301"/>
      <c r="M1429" s="301"/>
      <c r="N1429" s="301"/>
      <c r="O1429" s="301"/>
      <c r="P1429" s="301"/>
      <c r="Q1429" s="301"/>
      <c r="R1429" s="301"/>
      <c r="S1429" s="301"/>
    </row>
    <row r="1430" spans="2:19" s="299" customFormat="1" ht="26.25" customHeight="1">
      <c r="B1430" s="302" t="s">
        <v>259</v>
      </c>
      <c r="C1430" s="194"/>
      <c r="D1430" s="177"/>
      <c r="E1430" s="177">
        <v>50</v>
      </c>
      <c r="F1430" s="301"/>
      <c r="G1430" s="301"/>
      <c r="H1430" s="301"/>
      <c r="I1430" s="301"/>
      <c r="J1430" s="301"/>
      <c r="K1430" s="301"/>
      <c r="L1430" s="301"/>
      <c r="M1430" s="301"/>
      <c r="N1430" s="301"/>
      <c r="O1430" s="301"/>
      <c r="P1430" s="301"/>
      <c r="Q1430" s="301"/>
      <c r="R1430" s="301"/>
      <c r="S1430" s="301"/>
    </row>
    <row r="1431" spans="2:19" ht="26.25" customHeight="1">
      <c r="B1431" s="115" t="s">
        <v>106</v>
      </c>
      <c r="C1431" s="32"/>
      <c r="D1431" s="43">
        <v>11</v>
      </c>
      <c r="E1431" s="43">
        <v>11</v>
      </c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</row>
    <row r="1432" spans="2:19" ht="26.25" customHeight="1">
      <c r="B1432" s="115" t="s">
        <v>65</v>
      </c>
      <c r="C1432" s="32"/>
      <c r="D1432" s="43">
        <v>3.3</v>
      </c>
      <c r="E1432" s="43">
        <v>3.3</v>
      </c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</row>
    <row r="1433" spans="2:19" ht="26.25" customHeight="1">
      <c r="B1433" s="115" t="s">
        <v>63</v>
      </c>
      <c r="C1433" s="32"/>
      <c r="D1433" s="43">
        <v>33.3</v>
      </c>
      <c r="E1433" s="43">
        <v>33.3</v>
      </c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</row>
    <row r="1434" spans="2:19" s="299" customFormat="1" ht="26.25" customHeight="1">
      <c r="B1434" s="302" t="s">
        <v>260</v>
      </c>
      <c r="C1434" s="194"/>
      <c r="D1434" s="177"/>
      <c r="E1434" s="177">
        <v>33.3</v>
      </c>
      <c r="F1434" s="301"/>
      <c r="G1434" s="301"/>
      <c r="H1434" s="301"/>
      <c r="I1434" s="301"/>
      <c r="J1434" s="301"/>
      <c r="K1434" s="301"/>
      <c r="L1434" s="301"/>
      <c r="M1434" s="301"/>
      <c r="N1434" s="301"/>
      <c r="O1434" s="301"/>
      <c r="P1434" s="301"/>
      <c r="Q1434" s="301"/>
      <c r="R1434" s="301"/>
      <c r="S1434" s="301"/>
    </row>
    <row r="1435" spans="2:19" ht="26.25" customHeight="1">
      <c r="B1435" s="115" t="s">
        <v>64</v>
      </c>
      <c r="C1435" s="32"/>
      <c r="D1435" s="43">
        <v>11.9</v>
      </c>
      <c r="E1435" s="43">
        <v>10</v>
      </c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</row>
    <row r="1436" spans="2:19" ht="26.25" customHeight="1">
      <c r="B1436" s="115" t="s">
        <v>67</v>
      </c>
      <c r="C1436" s="32"/>
      <c r="D1436" s="43">
        <v>0.8</v>
      </c>
      <c r="E1436" s="43">
        <v>0.8</v>
      </c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</row>
    <row r="1437" spans="2:19" ht="51.75" customHeight="1">
      <c r="B1437" s="119" t="s">
        <v>118</v>
      </c>
      <c r="C1437" s="32"/>
      <c r="D1437" s="43">
        <v>5</v>
      </c>
      <c r="E1437" s="43">
        <v>5</v>
      </c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</row>
    <row r="1438" spans="2:19" ht="44.25" customHeight="1">
      <c r="B1438" s="119" t="s">
        <v>24</v>
      </c>
      <c r="C1438" s="32"/>
      <c r="D1438" s="43">
        <v>2</v>
      </c>
      <c r="E1438" s="43">
        <v>2</v>
      </c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</row>
    <row r="1439" spans="2:19" ht="38.25" customHeight="1">
      <c r="B1439" s="115" t="s">
        <v>15</v>
      </c>
      <c r="C1439" s="32"/>
      <c r="D1439" s="43">
        <v>0.9</v>
      </c>
      <c r="E1439" s="43">
        <v>0.9</v>
      </c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</row>
    <row r="1440" spans="2:19" s="8" customFormat="1" ht="36" customHeight="1">
      <c r="B1440" s="88" t="s">
        <v>272</v>
      </c>
      <c r="C1440" s="32">
        <v>100</v>
      </c>
      <c r="D1440" s="32"/>
      <c r="E1440" s="32"/>
      <c r="F1440" s="32">
        <v>12.6</v>
      </c>
      <c r="G1440" s="32">
        <v>16.8</v>
      </c>
      <c r="H1440" s="33">
        <v>5.7</v>
      </c>
      <c r="I1440" s="32">
        <v>296</v>
      </c>
      <c r="J1440" s="32"/>
      <c r="K1440" s="32">
        <f>SUM(K1443:K1450)</f>
        <v>36.26653</v>
      </c>
      <c r="L1440" s="42">
        <v>0.4</v>
      </c>
      <c r="M1440" s="33">
        <v>0.3</v>
      </c>
      <c r="N1440" s="33">
        <v>0</v>
      </c>
      <c r="O1440" s="32">
        <v>1.8</v>
      </c>
      <c r="P1440" s="32">
        <v>21.8</v>
      </c>
      <c r="Q1440" s="32">
        <v>153.3</v>
      </c>
      <c r="R1440" s="32">
        <v>21.8</v>
      </c>
      <c r="S1440" s="32">
        <v>3.1</v>
      </c>
    </row>
    <row r="1441" spans="2:19" ht="26.25" customHeight="1">
      <c r="B1441" s="115" t="s">
        <v>60</v>
      </c>
      <c r="C1441" s="32"/>
      <c r="D1441" s="43">
        <v>107</v>
      </c>
      <c r="E1441" s="43">
        <v>79</v>
      </c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</row>
    <row r="1442" spans="2:19" ht="26.25" customHeight="1">
      <c r="B1442" s="118" t="s">
        <v>61</v>
      </c>
      <c r="C1442" s="32"/>
      <c r="D1442" s="43">
        <v>92</v>
      </c>
      <c r="E1442" s="43">
        <v>79</v>
      </c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</row>
    <row r="1443" spans="2:19" ht="34.5" customHeight="1">
      <c r="B1443" s="123" t="s">
        <v>42</v>
      </c>
      <c r="C1443" s="32"/>
      <c r="D1443" s="43">
        <v>79</v>
      </c>
      <c r="E1443" s="43">
        <v>79</v>
      </c>
      <c r="F1443" s="45"/>
      <c r="G1443" s="45"/>
      <c r="H1443" s="45"/>
      <c r="I1443" s="45"/>
      <c r="J1443" s="45">
        <v>440</v>
      </c>
      <c r="K1443" s="45">
        <f>J1443*D1443/1000</f>
        <v>34.76</v>
      </c>
      <c r="L1443" s="45"/>
      <c r="M1443" s="45"/>
      <c r="N1443" s="45"/>
      <c r="O1443" s="45"/>
      <c r="P1443" s="45"/>
      <c r="Q1443" s="45"/>
      <c r="R1443" s="45"/>
      <c r="S1443" s="45"/>
    </row>
    <row r="1444" spans="2:19" ht="38.25" customHeight="1">
      <c r="B1444" s="123" t="s">
        <v>44</v>
      </c>
      <c r="C1444" s="32"/>
      <c r="D1444" s="43">
        <v>74</v>
      </c>
      <c r="E1444" s="43">
        <v>74</v>
      </c>
      <c r="F1444" s="45"/>
      <c r="G1444" s="45"/>
      <c r="H1444" s="45"/>
      <c r="I1444" s="45"/>
      <c r="J1444" s="45"/>
      <c r="K1444" s="45">
        <f aca="true" t="shared" si="58" ref="K1444:K1450">J1444*D1444/1000</f>
        <v>0</v>
      </c>
      <c r="L1444" s="45"/>
      <c r="M1444" s="45"/>
      <c r="N1444" s="45"/>
      <c r="O1444" s="45"/>
      <c r="P1444" s="45"/>
      <c r="Q1444" s="45"/>
      <c r="R1444" s="45"/>
      <c r="S1444" s="45"/>
    </row>
    <row r="1445" spans="2:19" ht="26.25" customHeight="1">
      <c r="B1445" s="115" t="s">
        <v>66</v>
      </c>
      <c r="C1445" s="32"/>
      <c r="D1445" s="43">
        <v>3</v>
      </c>
      <c r="E1445" s="43">
        <v>3</v>
      </c>
      <c r="F1445" s="45"/>
      <c r="G1445" s="45"/>
      <c r="H1445" s="45"/>
      <c r="I1445" s="45"/>
      <c r="J1445" s="45">
        <v>178</v>
      </c>
      <c r="K1445" s="45">
        <f t="shared" si="58"/>
        <v>0.534</v>
      </c>
      <c r="L1445" s="45"/>
      <c r="M1445" s="45"/>
      <c r="N1445" s="45"/>
      <c r="O1445" s="45"/>
      <c r="P1445" s="45"/>
      <c r="Q1445" s="45"/>
      <c r="R1445" s="45"/>
      <c r="S1445" s="45"/>
    </row>
    <row r="1446" spans="2:19" ht="26.25" customHeight="1">
      <c r="B1446" s="115" t="s">
        <v>64</v>
      </c>
      <c r="C1446" s="32"/>
      <c r="D1446" s="43">
        <v>11.9</v>
      </c>
      <c r="E1446" s="43">
        <v>10</v>
      </c>
      <c r="F1446" s="45"/>
      <c r="G1446" s="45"/>
      <c r="H1446" s="45"/>
      <c r="I1446" s="45"/>
      <c r="J1446" s="45">
        <v>38.4</v>
      </c>
      <c r="K1446" s="45">
        <f t="shared" si="58"/>
        <v>0.45696</v>
      </c>
      <c r="L1446" s="45"/>
      <c r="M1446" s="45"/>
      <c r="N1446" s="45"/>
      <c r="O1446" s="45"/>
      <c r="P1446" s="45"/>
      <c r="Q1446" s="45"/>
      <c r="R1446" s="45"/>
      <c r="S1446" s="45"/>
    </row>
    <row r="1447" spans="2:19" ht="66.75" customHeight="1">
      <c r="B1447" s="119" t="s">
        <v>118</v>
      </c>
      <c r="C1447" s="32"/>
      <c r="D1447" s="43">
        <v>5</v>
      </c>
      <c r="E1447" s="43">
        <v>5</v>
      </c>
      <c r="F1447" s="45"/>
      <c r="G1447" s="45"/>
      <c r="H1447" s="45"/>
      <c r="I1447" s="45"/>
      <c r="J1447" s="45"/>
      <c r="K1447" s="45">
        <f t="shared" si="58"/>
        <v>0</v>
      </c>
      <c r="L1447" s="45"/>
      <c r="M1447" s="45"/>
      <c r="N1447" s="45"/>
      <c r="O1447" s="45"/>
      <c r="P1447" s="45"/>
      <c r="Q1447" s="45"/>
      <c r="R1447" s="45"/>
      <c r="S1447" s="45"/>
    </row>
    <row r="1448" spans="2:19" ht="71.25" customHeight="1">
      <c r="B1448" s="119" t="s">
        <v>24</v>
      </c>
      <c r="C1448" s="32"/>
      <c r="D1448" s="43">
        <v>2</v>
      </c>
      <c r="E1448" s="43">
        <v>2</v>
      </c>
      <c r="F1448" s="45"/>
      <c r="G1448" s="45"/>
      <c r="H1448" s="45"/>
      <c r="I1448" s="45"/>
      <c r="J1448" s="45">
        <v>193.6</v>
      </c>
      <c r="K1448" s="45">
        <f t="shared" si="58"/>
        <v>0.3872</v>
      </c>
      <c r="L1448" s="45"/>
      <c r="M1448" s="45"/>
      <c r="N1448" s="45"/>
      <c r="O1448" s="45"/>
      <c r="P1448" s="45"/>
      <c r="Q1448" s="45"/>
      <c r="R1448" s="45"/>
      <c r="S1448" s="45"/>
    </row>
    <row r="1449" spans="2:19" ht="26.25" customHeight="1">
      <c r="B1449" s="115" t="s">
        <v>65</v>
      </c>
      <c r="C1449" s="32"/>
      <c r="D1449" s="43">
        <v>3</v>
      </c>
      <c r="E1449" s="43">
        <v>3</v>
      </c>
      <c r="F1449" s="45"/>
      <c r="G1449" s="45"/>
      <c r="H1449" s="45"/>
      <c r="I1449" s="45"/>
      <c r="J1449" s="45">
        <v>39.19</v>
      </c>
      <c r="K1449" s="45">
        <f t="shared" si="58"/>
        <v>0.11757</v>
      </c>
      <c r="L1449" s="45"/>
      <c r="M1449" s="45"/>
      <c r="N1449" s="45"/>
      <c r="O1449" s="45"/>
      <c r="P1449" s="45"/>
      <c r="Q1449" s="45"/>
      <c r="R1449" s="45"/>
      <c r="S1449" s="45"/>
    </row>
    <row r="1450" spans="2:19" ht="48" customHeight="1">
      <c r="B1450" s="115" t="s">
        <v>15</v>
      </c>
      <c r="C1450" s="32"/>
      <c r="D1450" s="43">
        <v>0.9</v>
      </c>
      <c r="E1450" s="43">
        <v>0.9</v>
      </c>
      <c r="F1450" s="45"/>
      <c r="G1450" s="45"/>
      <c r="H1450" s="45"/>
      <c r="I1450" s="45"/>
      <c r="J1450" s="45">
        <v>12</v>
      </c>
      <c r="K1450" s="45">
        <f t="shared" si="58"/>
        <v>0.0108</v>
      </c>
      <c r="L1450" s="45"/>
      <c r="M1450" s="45"/>
      <c r="N1450" s="45"/>
      <c r="O1450" s="45"/>
      <c r="P1450" s="45"/>
      <c r="Q1450" s="45"/>
      <c r="R1450" s="45"/>
      <c r="S1450" s="45"/>
    </row>
    <row r="1451" spans="2:19" ht="43.5" customHeight="1">
      <c r="B1451" s="97" t="s">
        <v>290</v>
      </c>
      <c r="C1451" s="32">
        <v>180</v>
      </c>
      <c r="D1451" s="32"/>
      <c r="E1451" s="32"/>
      <c r="F1451" s="32">
        <v>6.5</v>
      </c>
      <c r="G1451" s="32">
        <v>6.9</v>
      </c>
      <c r="H1451" s="32">
        <v>36.5</v>
      </c>
      <c r="I1451" s="32">
        <v>211</v>
      </c>
      <c r="J1451" s="32"/>
      <c r="K1451" s="32">
        <f>SUM(K1452:K1454)</f>
        <v>6.7081</v>
      </c>
      <c r="L1451" s="33">
        <v>0</v>
      </c>
      <c r="M1451" s="32">
        <v>0.07</v>
      </c>
      <c r="N1451" s="47">
        <v>34</v>
      </c>
      <c r="O1451" s="33">
        <v>0.1</v>
      </c>
      <c r="P1451" s="74">
        <v>14.5</v>
      </c>
      <c r="Q1451" s="47">
        <v>46.1</v>
      </c>
      <c r="R1451" s="32">
        <v>9.7</v>
      </c>
      <c r="S1451" s="32">
        <v>0.9</v>
      </c>
    </row>
    <row r="1452" spans="2:19" ht="32.25" customHeight="1">
      <c r="B1452" s="348" t="s">
        <v>115</v>
      </c>
      <c r="C1452" s="329"/>
      <c r="D1452" s="332">
        <v>63</v>
      </c>
      <c r="E1452" s="332">
        <v>63</v>
      </c>
      <c r="F1452" s="334"/>
      <c r="G1452" s="334"/>
      <c r="H1452" s="334"/>
      <c r="I1452" s="334"/>
      <c r="J1452" s="334">
        <v>54.7</v>
      </c>
      <c r="K1452" s="334">
        <f>J1452*D1452/1000</f>
        <v>3.4461000000000004</v>
      </c>
      <c r="L1452" s="334"/>
      <c r="M1452" s="334"/>
      <c r="N1452" s="334"/>
      <c r="O1452" s="334"/>
      <c r="P1452" s="349"/>
      <c r="Q1452" s="349"/>
      <c r="R1452" s="334"/>
      <c r="S1452" s="334"/>
    </row>
    <row r="1453" spans="2:19" ht="31.5" customHeight="1">
      <c r="B1453" s="350" t="s">
        <v>67</v>
      </c>
      <c r="C1453" s="329"/>
      <c r="D1453" s="332">
        <v>5</v>
      </c>
      <c r="E1453" s="332">
        <v>5</v>
      </c>
      <c r="F1453" s="334"/>
      <c r="G1453" s="334"/>
      <c r="H1453" s="334"/>
      <c r="I1453" s="334"/>
      <c r="J1453" s="334">
        <v>650</v>
      </c>
      <c r="K1453" s="334">
        <f>J1453*D1453/1000</f>
        <v>3.25</v>
      </c>
      <c r="L1453" s="334"/>
      <c r="M1453" s="334"/>
      <c r="N1453" s="334"/>
      <c r="O1453" s="334"/>
      <c r="P1453" s="349"/>
      <c r="Q1453" s="349"/>
      <c r="R1453" s="334"/>
      <c r="S1453" s="334"/>
    </row>
    <row r="1454" spans="2:19" ht="28.5" customHeight="1">
      <c r="B1454" s="335" t="s">
        <v>15</v>
      </c>
      <c r="C1454" s="14"/>
      <c r="D1454" s="25">
        <v>1</v>
      </c>
      <c r="E1454" s="25">
        <v>1</v>
      </c>
      <c r="F1454" s="13"/>
      <c r="G1454" s="13"/>
      <c r="H1454" s="13"/>
      <c r="I1454" s="13"/>
      <c r="J1454" s="13">
        <v>12</v>
      </c>
      <c r="K1454" s="334">
        <f>J1454*D1454/1000</f>
        <v>0.012</v>
      </c>
      <c r="L1454" s="13"/>
      <c r="M1454" s="13"/>
      <c r="N1454" s="13"/>
      <c r="O1454" s="13"/>
      <c r="P1454" s="336"/>
      <c r="Q1454" s="336"/>
      <c r="R1454" s="13"/>
      <c r="S1454" s="13"/>
    </row>
    <row r="1455" spans="2:205" s="12" customFormat="1" ht="39.75" customHeight="1">
      <c r="B1455" s="108" t="s">
        <v>489</v>
      </c>
      <c r="C1455" s="26">
        <v>200</v>
      </c>
      <c r="D1455" s="26"/>
      <c r="E1455" s="26"/>
      <c r="F1455" s="27">
        <v>0.2</v>
      </c>
      <c r="G1455" s="27">
        <v>0.2</v>
      </c>
      <c r="H1455" s="27">
        <v>23.4</v>
      </c>
      <c r="I1455" s="26">
        <v>92</v>
      </c>
      <c r="J1455" s="26"/>
      <c r="K1455" s="187">
        <f>SUM(K1456:K1459)</f>
        <v>6.55628</v>
      </c>
      <c r="L1455" s="27">
        <v>1.6</v>
      </c>
      <c r="M1455" s="27">
        <v>0.01</v>
      </c>
      <c r="N1455" s="27">
        <v>0</v>
      </c>
      <c r="O1455" s="27">
        <v>0.08</v>
      </c>
      <c r="P1455" s="27">
        <v>6.79</v>
      </c>
      <c r="Q1455" s="27">
        <v>0.91</v>
      </c>
      <c r="R1455" s="27">
        <v>3.4</v>
      </c>
      <c r="S1455" s="27">
        <v>0.91</v>
      </c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1"/>
      <c r="BN1455" s="11"/>
      <c r="BO1455" s="11"/>
      <c r="BP1455" s="11"/>
      <c r="BQ1455" s="11"/>
      <c r="BR1455" s="11"/>
      <c r="BS1455" s="11"/>
      <c r="BT1455" s="11"/>
      <c r="BU1455" s="11"/>
      <c r="BV1455" s="11"/>
      <c r="BW1455" s="11"/>
      <c r="BX1455" s="11"/>
      <c r="BY1455" s="11"/>
      <c r="BZ1455" s="11"/>
      <c r="CA1455" s="11"/>
      <c r="CB1455" s="11"/>
      <c r="CC1455" s="11"/>
      <c r="CD1455" s="11"/>
      <c r="CE1455" s="11"/>
      <c r="CF1455" s="11"/>
      <c r="CG1455" s="11"/>
      <c r="CH1455" s="11"/>
      <c r="CI1455" s="11"/>
      <c r="CJ1455" s="11"/>
      <c r="CK1455" s="11"/>
      <c r="CL1455" s="11"/>
      <c r="CM1455" s="11"/>
      <c r="CN1455" s="11"/>
      <c r="CO1455" s="11"/>
      <c r="CP1455" s="11"/>
      <c r="CQ1455" s="11"/>
      <c r="CR1455" s="11"/>
      <c r="CS1455" s="11"/>
      <c r="CT1455" s="11"/>
      <c r="CU1455" s="11"/>
      <c r="CV1455" s="11"/>
      <c r="CW1455" s="11"/>
      <c r="CX1455" s="11"/>
      <c r="CY1455" s="11"/>
      <c r="CZ1455" s="11"/>
      <c r="DA1455" s="11"/>
      <c r="DB1455" s="11"/>
      <c r="DC1455" s="11"/>
      <c r="DD1455" s="11"/>
      <c r="DE1455" s="11"/>
      <c r="DF1455" s="11"/>
      <c r="DG1455" s="11"/>
      <c r="DH1455" s="11"/>
      <c r="DI1455" s="11"/>
      <c r="DJ1455" s="11"/>
      <c r="DK1455" s="11"/>
      <c r="DL1455" s="11"/>
      <c r="DM1455" s="11"/>
      <c r="DN1455" s="11"/>
      <c r="DO1455" s="11"/>
      <c r="DP1455" s="11"/>
      <c r="DQ1455" s="11"/>
      <c r="DR1455" s="11"/>
      <c r="DS1455" s="11"/>
      <c r="DT1455" s="11"/>
      <c r="DU1455" s="11"/>
      <c r="DV1455" s="11"/>
      <c r="DW1455" s="11"/>
      <c r="DX1455" s="11"/>
      <c r="DY1455" s="11"/>
      <c r="DZ1455" s="11"/>
      <c r="EA1455" s="11"/>
      <c r="EB1455" s="11"/>
      <c r="EC1455" s="11"/>
      <c r="ED1455" s="11"/>
      <c r="EE1455" s="11"/>
      <c r="EF1455" s="11"/>
      <c r="EG1455" s="11"/>
      <c r="EH1455" s="11"/>
      <c r="EI1455" s="11"/>
      <c r="EJ1455" s="11"/>
      <c r="EK1455" s="11"/>
      <c r="EL1455" s="11"/>
      <c r="EM1455" s="11"/>
      <c r="EN1455" s="11"/>
      <c r="EO1455" s="11"/>
      <c r="EP1455" s="11"/>
      <c r="EQ1455" s="11"/>
      <c r="ER1455" s="11"/>
      <c r="ES1455" s="11"/>
      <c r="ET1455" s="11"/>
      <c r="EU1455" s="11"/>
      <c r="EV1455" s="11"/>
      <c r="EW1455" s="11"/>
      <c r="EX1455" s="11"/>
      <c r="EY1455" s="11"/>
      <c r="EZ1455" s="11"/>
      <c r="FA1455" s="11"/>
      <c r="FB1455" s="11"/>
      <c r="FC1455" s="11"/>
      <c r="FD1455" s="11"/>
      <c r="FE1455" s="11"/>
      <c r="FF1455" s="11"/>
      <c r="FG1455" s="11"/>
      <c r="FH1455" s="11"/>
      <c r="FI1455" s="11"/>
      <c r="FJ1455" s="11"/>
      <c r="FK1455" s="11"/>
      <c r="FL1455" s="11"/>
      <c r="FM1455" s="11"/>
      <c r="FN1455" s="11"/>
      <c r="FO1455" s="11"/>
      <c r="FP1455" s="11"/>
      <c r="FQ1455" s="11"/>
      <c r="FR1455" s="11"/>
      <c r="FS1455" s="11"/>
      <c r="FT1455" s="11"/>
      <c r="FU1455" s="11"/>
      <c r="FV1455" s="11"/>
      <c r="FW1455" s="11"/>
      <c r="FX1455" s="11"/>
      <c r="FY1455" s="11"/>
      <c r="FZ1455" s="11"/>
      <c r="GA1455" s="11"/>
      <c r="GB1455" s="11"/>
      <c r="GC1455" s="11"/>
      <c r="GD1455" s="11"/>
      <c r="GE1455" s="11"/>
      <c r="GF1455" s="11"/>
      <c r="GG1455" s="11"/>
      <c r="GH1455" s="11"/>
      <c r="GI1455" s="11"/>
      <c r="GJ1455" s="11"/>
      <c r="GK1455" s="11"/>
      <c r="GL1455" s="11"/>
      <c r="GM1455" s="11"/>
      <c r="GN1455" s="11"/>
      <c r="GO1455" s="11"/>
      <c r="GP1455" s="11"/>
      <c r="GQ1455" s="11"/>
      <c r="GR1455" s="11"/>
      <c r="GS1455" s="11"/>
      <c r="GT1455" s="11"/>
      <c r="GU1455" s="11"/>
      <c r="GV1455" s="11"/>
      <c r="GW1455" s="11"/>
    </row>
    <row r="1456" spans="2:205" s="37" customFormat="1" ht="27.75" customHeight="1">
      <c r="B1456" s="99" t="s">
        <v>122</v>
      </c>
      <c r="C1456" s="29"/>
      <c r="D1456" s="28">
        <v>50</v>
      </c>
      <c r="E1456" s="28">
        <v>45</v>
      </c>
      <c r="F1456" s="29"/>
      <c r="G1456" s="29"/>
      <c r="H1456" s="29"/>
      <c r="I1456" s="29"/>
      <c r="J1456" s="29">
        <v>110.5</v>
      </c>
      <c r="K1456" s="188">
        <f>J1456*D1456/1000</f>
        <v>5.525</v>
      </c>
      <c r="L1456" s="29"/>
      <c r="M1456" s="29"/>
      <c r="N1456" s="29"/>
      <c r="O1456" s="29"/>
      <c r="P1456" s="29"/>
      <c r="Q1456" s="29"/>
      <c r="R1456" s="29"/>
      <c r="S1456" s="29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  <c r="EL1456" s="1"/>
      <c r="EM1456" s="1"/>
      <c r="EN1456" s="1"/>
      <c r="EO1456" s="1"/>
      <c r="EP1456" s="1"/>
      <c r="EQ1456" s="1"/>
      <c r="ER1456" s="1"/>
      <c r="ES1456" s="1"/>
      <c r="ET1456" s="1"/>
      <c r="EU1456" s="1"/>
      <c r="EV1456" s="1"/>
      <c r="EW1456" s="1"/>
      <c r="EX1456" s="1"/>
      <c r="EY1456" s="1"/>
      <c r="EZ1456" s="1"/>
      <c r="FA1456" s="1"/>
      <c r="FB1456" s="1"/>
      <c r="FC1456" s="1"/>
      <c r="FD1456" s="1"/>
      <c r="FE1456" s="1"/>
      <c r="FF1456" s="1"/>
      <c r="FG1456" s="1"/>
      <c r="FH1456" s="1"/>
      <c r="FI1456" s="1"/>
      <c r="FJ1456" s="1"/>
      <c r="FK1456" s="1"/>
      <c r="FL1456" s="1"/>
      <c r="FM1456" s="1"/>
      <c r="FN1456" s="1"/>
      <c r="FO1456" s="1"/>
      <c r="FP1456" s="1"/>
      <c r="FQ1456" s="1"/>
      <c r="FR1456" s="1"/>
      <c r="FS1456" s="1"/>
      <c r="FT1456" s="1"/>
      <c r="FU1456" s="1"/>
      <c r="FV1456" s="1"/>
      <c r="FW1456" s="1"/>
      <c r="FX1456" s="1"/>
      <c r="FY1456" s="1"/>
      <c r="FZ1456" s="1"/>
      <c r="GA1456" s="1"/>
      <c r="GB1456" s="1"/>
      <c r="GC1456" s="1"/>
      <c r="GD1456" s="1"/>
      <c r="GE1456" s="1"/>
      <c r="GF1456" s="1"/>
      <c r="GG1456" s="1"/>
      <c r="GH1456" s="1"/>
      <c r="GI1456" s="1"/>
      <c r="GJ1456" s="1"/>
      <c r="GK1456" s="1"/>
      <c r="GL1456" s="1"/>
      <c r="GM1456" s="1"/>
      <c r="GN1456" s="1"/>
      <c r="GO1456" s="1"/>
      <c r="GP1456" s="1"/>
      <c r="GQ1456" s="1"/>
      <c r="GR1456" s="1"/>
      <c r="GS1456" s="1"/>
      <c r="GT1456" s="1"/>
      <c r="GU1456" s="1"/>
      <c r="GV1456" s="1"/>
      <c r="GW1456" s="1"/>
    </row>
    <row r="1457" spans="2:205" s="37" customFormat="1" ht="27.75" customHeight="1">
      <c r="B1457" s="99" t="s">
        <v>71</v>
      </c>
      <c r="C1457" s="29"/>
      <c r="D1457" s="28">
        <v>9</v>
      </c>
      <c r="E1457" s="28">
        <v>9</v>
      </c>
      <c r="F1457" s="29"/>
      <c r="G1457" s="29"/>
      <c r="H1457" s="29"/>
      <c r="I1457" s="29"/>
      <c r="J1457" s="29">
        <v>90.2</v>
      </c>
      <c r="K1457" s="188">
        <f>J1457*D1457/1000</f>
        <v>0.8118000000000001</v>
      </c>
      <c r="L1457" s="29"/>
      <c r="M1457" s="29"/>
      <c r="N1457" s="29"/>
      <c r="O1457" s="29"/>
      <c r="P1457" s="29"/>
      <c r="Q1457" s="29"/>
      <c r="R1457" s="29"/>
      <c r="S1457" s="29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  <c r="EL1457" s="1"/>
      <c r="EM1457" s="1"/>
      <c r="EN1457" s="1"/>
      <c r="EO1457" s="1"/>
      <c r="EP1457" s="1"/>
      <c r="EQ1457" s="1"/>
      <c r="ER1457" s="1"/>
      <c r="ES1457" s="1"/>
      <c r="ET1457" s="1"/>
      <c r="EU1457" s="1"/>
      <c r="EV1457" s="1"/>
      <c r="EW1457" s="1"/>
      <c r="EX1457" s="1"/>
      <c r="EY1457" s="1"/>
      <c r="EZ1457" s="1"/>
      <c r="FA1457" s="1"/>
      <c r="FB1457" s="1"/>
      <c r="FC1457" s="1"/>
      <c r="FD1457" s="1"/>
      <c r="FE1457" s="1"/>
      <c r="FF1457" s="1"/>
      <c r="FG1457" s="1"/>
      <c r="FH1457" s="1"/>
      <c r="FI1457" s="1"/>
      <c r="FJ1457" s="1"/>
      <c r="FK1457" s="1"/>
      <c r="FL1457" s="1"/>
      <c r="FM1457" s="1"/>
      <c r="FN1457" s="1"/>
      <c r="FO1457" s="1"/>
      <c r="FP1457" s="1"/>
      <c r="FQ1457" s="1"/>
      <c r="FR1457" s="1"/>
      <c r="FS1457" s="1"/>
      <c r="FT1457" s="1"/>
      <c r="FU1457" s="1"/>
      <c r="FV1457" s="1"/>
      <c r="FW1457" s="1"/>
      <c r="FX1457" s="1"/>
      <c r="FY1457" s="1"/>
      <c r="FZ1457" s="1"/>
      <c r="GA1457" s="1"/>
      <c r="GB1457" s="1"/>
      <c r="GC1457" s="1"/>
      <c r="GD1457" s="1"/>
      <c r="GE1457" s="1"/>
      <c r="GF1457" s="1"/>
      <c r="GG1457" s="1"/>
      <c r="GH1457" s="1"/>
      <c r="GI1457" s="1"/>
      <c r="GJ1457" s="1"/>
      <c r="GK1457" s="1"/>
      <c r="GL1457" s="1"/>
      <c r="GM1457" s="1"/>
      <c r="GN1457" s="1"/>
      <c r="GO1457" s="1"/>
      <c r="GP1457" s="1"/>
      <c r="GQ1457" s="1"/>
      <c r="GR1457" s="1"/>
      <c r="GS1457" s="1"/>
      <c r="GT1457" s="1"/>
      <c r="GU1457" s="1"/>
      <c r="GV1457" s="1"/>
      <c r="GW1457" s="1"/>
    </row>
    <row r="1458" spans="2:205" s="37" customFormat="1" ht="27.75" customHeight="1">
      <c r="B1458" s="99" t="s">
        <v>63</v>
      </c>
      <c r="C1458" s="29"/>
      <c r="D1458" s="28">
        <v>178</v>
      </c>
      <c r="E1458" s="28">
        <v>178</v>
      </c>
      <c r="F1458" s="29"/>
      <c r="G1458" s="29"/>
      <c r="H1458" s="29"/>
      <c r="I1458" s="29"/>
      <c r="J1458" s="29"/>
      <c r="K1458" s="188">
        <f>J1458*D1458/1000</f>
        <v>0</v>
      </c>
      <c r="L1458" s="29"/>
      <c r="M1458" s="29"/>
      <c r="N1458" s="29"/>
      <c r="O1458" s="29"/>
      <c r="P1458" s="29"/>
      <c r="Q1458" s="29"/>
      <c r="R1458" s="29"/>
      <c r="S1458" s="29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  <c r="EL1458" s="1"/>
      <c r="EM1458" s="1"/>
      <c r="EN1458" s="1"/>
      <c r="EO1458" s="1"/>
      <c r="EP1458" s="1"/>
      <c r="EQ1458" s="1"/>
      <c r="ER1458" s="1"/>
      <c r="ES1458" s="1"/>
      <c r="ET1458" s="1"/>
      <c r="EU1458" s="1"/>
      <c r="EV1458" s="1"/>
      <c r="EW1458" s="1"/>
      <c r="EX1458" s="1"/>
      <c r="EY1458" s="1"/>
      <c r="EZ1458" s="1"/>
      <c r="FA1458" s="1"/>
      <c r="FB1458" s="1"/>
      <c r="FC1458" s="1"/>
      <c r="FD1458" s="1"/>
      <c r="FE1458" s="1"/>
      <c r="FF1458" s="1"/>
      <c r="FG1458" s="1"/>
      <c r="FH1458" s="1"/>
      <c r="FI1458" s="1"/>
      <c r="FJ1458" s="1"/>
      <c r="FK1458" s="1"/>
      <c r="FL1458" s="1"/>
      <c r="FM1458" s="1"/>
      <c r="FN1458" s="1"/>
      <c r="FO1458" s="1"/>
      <c r="FP1458" s="1"/>
      <c r="FQ1458" s="1"/>
      <c r="FR1458" s="1"/>
      <c r="FS1458" s="1"/>
      <c r="FT1458" s="1"/>
      <c r="FU1458" s="1"/>
      <c r="FV1458" s="1"/>
      <c r="FW1458" s="1"/>
      <c r="FX1458" s="1"/>
      <c r="FY1458" s="1"/>
      <c r="FZ1458" s="1"/>
      <c r="GA1458" s="1"/>
      <c r="GB1458" s="1"/>
      <c r="GC1458" s="1"/>
      <c r="GD1458" s="1"/>
      <c r="GE1458" s="1"/>
      <c r="GF1458" s="1"/>
      <c r="GG1458" s="1"/>
      <c r="GH1458" s="1"/>
      <c r="GI1458" s="1"/>
      <c r="GJ1458" s="1"/>
      <c r="GK1458" s="1"/>
      <c r="GL1458" s="1"/>
      <c r="GM1458" s="1"/>
      <c r="GN1458" s="1"/>
      <c r="GO1458" s="1"/>
      <c r="GP1458" s="1"/>
      <c r="GQ1458" s="1"/>
      <c r="GR1458" s="1"/>
      <c r="GS1458" s="1"/>
      <c r="GT1458" s="1"/>
      <c r="GU1458" s="1"/>
      <c r="GV1458" s="1"/>
      <c r="GW1458" s="1"/>
    </row>
    <row r="1459" spans="2:19" s="3" customFormat="1" ht="27.75" customHeight="1">
      <c r="B1459" s="139" t="s">
        <v>121</v>
      </c>
      <c r="C1459" s="54"/>
      <c r="D1459" s="135">
        <v>0.06</v>
      </c>
      <c r="E1459" s="140">
        <v>0.06</v>
      </c>
      <c r="F1459" s="141"/>
      <c r="G1459" s="141"/>
      <c r="H1459" s="141"/>
      <c r="I1459" s="141"/>
      <c r="J1459" s="141">
        <v>3658</v>
      </c>
      <c r="K1459" s="188">
        <f>J1459*D1459/1000</f>
        <v>0.21947999999999998</v>
      </c>
      <c r="L1459" s="113"/>
      <c r="M1459" s="128"/>
      <c r="N1459" s="130"/>
      <c r="O1459" s="128"/>
      <c r="P1459" s="114"/>
      <c r="Q1459" s="131"/>
      <c r="R1459" s="127"/>
      <c r="S1459" s="128"/>
    </row>
    <row r="1460" spans="1:20" s="8" customFormat="1" ht="37.5" customHeight="1">
      <c r="A1460" s="440"/>
      <c r="B1460" s="328" t="s">
        <v>327</v>
      </c>
      <c r="C1460" s="32">
        <v>200</v>
      </c>
      <c r="D1460" s="32"/>
      <c r="E1460" s="32"/>
      <c r="F1460" s="33">
        <v>0.1</v>
      </c>
      <c r="G1460" s="33">
        <v>0</v>
      </c>
      <c r="H1460" s="33">
        <v>11.8</v>
      </c>
      <c r="I1460" s="32">
        <v>48</v>
      </c>
      <c r="J1460" s="329"/>
      <c r="K1460" s="330">
        <f>SUM(K1461:K1462)</f>
        <v>1.3518000000000001</v>
      </c>
      <c r="L1460" s="330">
        <v>0</v>
      </c>
      <c r="M1460" s="330">
        <v>0</v>
      </c>
      <c r="N1460" s="330">
        <v>0.2</v>
      </c>
      <c r="O1460" s="330">
        <v>0</v>
      </c>
      <c r="P1460" s="329">
        <v>0.42</v>
      </c>
      <c r="Q1460" s="329">
        <v>0.69</v>
      </c>
      <c r="R1460" s="329">
        <v>0.09</v>
      </c>
      <c r="S1460" s="329">
        <v>0.04</v>
      </c>
      <c r="T1460" s="298"/>
    </row>
    <row r="1461" spans="1:20" ht="33.75" customHeight="1">
      <c r="A1461" s="359"/>
      <c r="B1461" s="331" t="s">
        <v>108</v>
      </c>
      <c r="C1461" s="32"/>
      <c r="D1461" s="43">
        <v>1</v>
      </c>
      <c r="E1461" s="43">
        <v>1</v>
      </c>
      <c r="F1461" s="43"/>
      <c r="G1461" s="43"/>
      <c r="H1461" s="43"/>
      <c r="I1461" s="43"/>
      <c r="J1461" s="332">
        <v>540</v>
      </c>
      <c r="K1461" s="333">
        <f>J1461*D1461/1000</f>
        <v>0.54</v>
      </c>
      <c r="L1461" s="334"/>
      <c r="M1461" s="334"/>
      <c r="N1461" s="334"/>
      <c r="O1461" s="334"/>
      <c r="P1461" s="334"/>
      <c r="Q1461" s="334"/>
      <c r="R1461" s="334"/>
      <c r="S1461" s="334"/>
      <c r="T1461" s="254"/>
    </row>
    <row r="1462" spans="1:20" ht="38.25" customHeight="1">
      <c r="A1462" s="359"/>
      <c r="B1462" s="331" t="s">
        <v>71</v>
      </c>
      <c r="C1462" s="32"/>
      <c r="D1462" s="43">
        <v>9</v>
      </c>
      <c r="E1462" s="43">
        <v>9</v>
      </c>
      <c r="F1462" s="43"/>
      <c r="G1462" s="43"/>
      <c r="H1462" s="43"/>
      <c r="I1462" s="43"/>
      <c r="J1462" s="332">
        <v>90.2</v>
      </c>
      <c r="K1462" s="333">
        <f>J1462*D1462/1000</f>
        <v>0.8118000000000001</v>
      </c>
      <c r="L1462" s="334"/>
      <c r="M1462" s="334"/>
      <c r="N1462" s="334"/>
      <c r="O1462" s="334"/>
      <c r="P1462" s="334"/>
      <c r="Q1462" s="334"/>
      <c r="R1462" s="334"/>
      <c r="S1462" s="334"/>
      <c r="T1462" s="254"/>
    </row>
    <row r="1463" spans="1:20" ht="28.5" customHeight="1">
      <c r="A1463" s="359"/>
      <c r="B1463" s="331" t="s">
        <v>63</v>
      </c>
      <c r="C1463" s="32"/>
      <c r="D1463" s="43">
        <v>200</v>
      </c>
      <c r="E1463" s="43">
        <v>200</v>
      </c>
      <c r="F1463" s="43"/>
      <c r="G1463" s="43"/>
      <c r="H1463" s="43"/>
      <c r="I1463" s="43"/>
      <c r="J1463" s="332"/>
      <c r="K1463" s="333"/>
      <c r="L1463" s="334"/>
      <c r="M1463" s="334"/>
      <c r="N1463" s="334"/>
      <c r="O1463" s="334"/>
      <c r="P1463" s="334"/>
      <c r="Q1463" s="334"/>
      <c r="R1463" s="334"/>
      <c r="S1463" s="334"/>
      <c r="T1463" s="254"/>
    </row>
    <row r="1464" spans="2:19" s="35" customFormat="1" ht="31.5">
      <c r="B1464" s="87" t="s">
        <v>250</v>
      </c>
      <c r="C1464" s="53">
        <v>40</v>
      </c>
      <c r="D1464" s="53"/>
      <c r="E1464" s="53"/>
      <c r="F1464" s="54">
        <v>3.16</v>
      </c>
      <c r="G1464" s="54">
        <v>0.4</v>
      </c>
      <c r="H1464" s="54">
        <v>19.4</v>
      </c>
      <c r="I1464" s="55">
        <v>95</v>
      </c>
      <c r="J1464" s="55">
        <v>58</v>
      </c>
      <c r="K1464" s="32">
        <f>J1464*C1464/1000</f>
        <v>2.32</v>
      </c>
      <c r="L1464" s="42">
        <v>0</v>
      </c>
      <c r="M1464" s="32">
        <v>0.05</v>
      </c>
      <c r="N1464" s="78">
        <v>0</v>
      </c>
      <c r="O1464" s="32">
        <v>0.5</v>
      </c>
      <c r="P1464" s="74">
        <v>9.2</v>
      </c>
      <c r="Q1464" s="47">
        <v>35.7</v>
      </c>
      <c r="R1464" s="55">
        <v>13.2</v>
      </c>
      <c r="S1464" s="32">
        <v>0.8</v>
      </c>
    </row>
    <row r="1465" spans="2:19" s="44" customFormat="1" ht="16.5" customHeight="1">
      <c r="B1465" s="88" t="s">
        <v>59</v>
      </c>
      <c r="C1465" s="32">
        <v>20</v>
      </c>
      <c r="D1465" s="43"/>
      <c r="E1465" s="43"/>
      <c r="F1465" s="32">
        <v>1.4</v>
      </c>
      <c r="G1465" s="32">
        <v>0.24</v>
      </c>
      <c r="H1465" s="32">
        <v>7.8</v>
      </c>
      <c r="I1465" s="69">
        <v>40</v>
      </c>
      <c r="J1465" s="32">
        <v>57</v>
      </c>
      <c r="K1465" s="32">
        <f>J1465*C1465/1000</f>
        <v>1.14</v>
      </c>
      <c r="L1465" s="42">
        <v>0</v>
      </c>
      <c r="M1465" s="32">
        <v>0.04</v>
      </c>
      <c r="N1465" s="78">
        <v>0</v>
      </c>
      <c r="O1465" s="32">
        <v>0.28</v>
      </c>
      <c r="P1465" s="74">
        <v>5.8</v>
      </c>
      <c r="Q1465" s="47">
        <v>30</v>
      </c>
      <c r="R1465" s="33">
        <v>9.4</v>
      </c>
      <c r="S1465" s="32">
        <v>0.78</v>
      </c>
    </row>
    <row r="1466" spans="1:20" s="5" customFormat="1" ht="74.25" customHeight="1">
      <c r="A1466" s="501" t="s">
        <v>386</v>
      </c>
      <c r="B1466" s="295"/>
      <c r="C1466" s="503">
        <v>840</v>
      </c>
      <c r="D1466" s="503"/>
      <c r="E1466" s="504"/>
      <c r="F1466" s="551">
        <f>SUM(F1408+F1412+F1424+F1451+F1455+F1464+F1465)</f>
        <v>31.959999999999997</v>
      </c>
      <c r="G1466" s="551">
        <f aca="true" t="shared" si="59" ref="G1466:S1466">SUM(G1408+G1412+G1424+G1451+G1455+G1464+G1465)</f>
        <v>26.339999999999996</v>
      </c>
      <c r="H1466" s="551">
        <f t="shared" si="59"/>
        <v>121.8</v>
      </c>
      <c r="I1466" s="551">
        <f t="shared" si="59"/>
        <v>964</v>
      </c>
      <c r="J1466" s="551">
        <f t="shared" si="59"/>
        <v>115</v>
      </c>
      <c r="K1466" s="551">
        <f t="shared" si="59"/>
        <v>41.325179999999996</v>
      </c>
      <c r="L1466" s="551">
        <f t="shared" si="59"/>
        <v>47.9</v>
      </c>
      <c r="M1466" s="551">
        <f t="shared" si="59"/>
        <v>11.409999999999998</v>
      </c>
      <c r="N1466" s="551">
        <f t="shared" si="59"/>
        <v>4397.4</v>
      </c>
      <c r="O1466" s="551">
        <f t="shared" si="59"/>
        <v>2463.87</v>
      </c>
      <c r="P1466" s="551">
        <f t="shared" si="59"/>
        <v>117.79</v>
      </c>
      <c r="Q1466" s="551">
        <f t="shared" si="59"/>
        <v>493.11</v>
      </c>
      <c r="R1466" s="551">
        <f t="shared" si="59"/>
        <v>118.50000000000001</v>
      </c>
      <c r="S1466" s="551">
        <f t="shared" si="59"/>
        <v>18.75</v>
      </c>
      <c r="T1466" s="506"/>
    </row>
    <row r="1467" spans="1:20" s="8" customFormat="1" ht="70.5" customHeight="1">
      <c r="A1467" s="507" t="s">
        <v>240</v>
      </c>
      <c r="B1467" s="552"/>
      <c r="C1467" s="509" t="s">
        <v>520</v>
      </c>
      <c r="D1467" s="510"/>
      <c r="E1467" s="510"/>
      <c r="F1467" s="553">
        <f>SUM(F1466+F1406)</f>
        <v>57.09</v>
      </c>
      <c r="G1467" s="553">
        <f aca="true" t="shared" si="60" ref="G1467:S1467">SUM(G1466+G1406)</f>
        <v>49.529999999999994</v>
      </c>
      <c r="H1467" s="553">
        <f t="shared" si="60"/>
        <v>215.42000000000002</v>
      </c>
      <c r="I1467" s="553">
        <f t="shared" si="60"/>
        <v>1646.6</v>
      </c>
      <c r="J1467" s="553">
        <f t="shared" si="60"/>
        <v>230</v>
      </c>
      <c r="K1467" s="553">
        <f t="shared" si="60"/>
        <v>43.62517999999999</v>
      </c>
      <c r="L1467" s="553">
        <f t="shared" si="60"/>
        <v>50.9</v>
      </c>
      <c r="M1467" s="553">
        <f t="shared" si="60"/>
        <v>11.863999999999999</v>
      </c>
      <c r="N1467" s="553">
        <f t="shared" si="60"/>
        <v>4514.7</v>
      </c>
      <c r="O1467" s="553">
        <f t="shared" si="60"/>
        <v>2490.33</v>
      </c>
      <c r="P1467" s="553">
        <f t="shared" si="60"/>
        <v>592.07</v>
      </c>
      <c r="Q1467" s="553">
        <f t="shared" si="60"/>
        <v>1033.1100000000001</v>
      </c>
      <c r="R1467" s="553">
        <f t="shared" si="60"/>
        <v>226.8</v>
      </c>
      <c r="S1467" s="553">
        <f t="shared" si="60"/>
        <v>23.08</v>
      </c>
      <c r="T1467" s="298"/>
    </row>
    <row r="1468" spans="1:20" ht="36" customHeight="1">
      <c r="A1468" s="281"/>
      <c r="B1468" s="277"/>
      <c r="C1468" s="278"/>
      <c r="D1468" s="279"/>
      <c r="E1468" s="279"/>
      <c r="F1468" s="279"/>
      <c r="G1468" s="279"/>
      <c r="H1468" s="279"/>
      <c r="I1468" s="280"/>
      <c r="J1468" s="281"/>
      <c r="K1468" s="281"/>
      <c r="L1468" s="282" t="s">
        <v>81</v>
      </c>
      <c r="M1468" s="283"/>
      <c r="N1468" s="283"/>
      <c r="O1468" s="283"/>
      <c r="P1468" s="283"/>
      <c r="Q1468" s="283"/>
      <c r="R1468" s="283"/>
      <c r="S1468" s="284"/>
      <c r="T1468" s="253"/>
    </row>
    <row r="1469" spans="1:20" ht="19.5" customHeight="1">
      <c r="A1469" s="622" t="s">
        <v>235</v>
      </c>
      <c r="B1469" s="624" t="s">
        <v>72</v>
      </c>
      <c r="C1469" s="285"/>
      <c r="D1469" s="286"/>
      <c r="E1469" s="287"/>
      <c r="F1469" s="626" t="s">
        <v>236</v>
      </c>
      <c r="G1469" s="627"/>
      <c r="H1469" s="628"/>
      <c r="I1469" s="629" t="s">
        <v>78</v>
      </c>
      <c r="J1469" s="288"/>
      <c r="K1469" s="288"/>
      <c r="L1469" s="619" t="s">
        <v>82</v>
      </c>
      <c r="M1469" s="620"/>
      <c r="N1469" s="620"/>
      <c r="O1469" s="620"/>
      <c r="P1469" s="620" t="s">
        <v>83</v>
      </c>
      <c r="Q1469" s="620"/>
      <c r="R1469" s="620"/>
      <c r="S1469" s="621"/>
      <c r="T1469" s="253"/>
    </row>
    <row r="1470" spans="1:20" ht="42" customHeight="1">
      <c r="A1470" s="623"/>
      <c r="B1470" s="625"/>
      <c r="C1470" s="289" t="s">
        <v>237</v>
      </c>
      <c r="D1470" s="290" t="s">
        <v>73</v>
      </c>
      <c r="E1470" s="290" t="s">
        <v>74</v>
      </c>
      <c r="F1470" s="291" t="s">
        <v>75</v>
      </c>
      <c r="G1470" s="291" t="s">
        <v>76</v>
      </c>
      <c r="H1470" s="292" t="s">
        <v>77</v>
      </c>
      <c r="I1470" s="630"/>
      <c r="J1470" s="293" t="s">
        <v>79</v>
      </c>
      <c r="K1470" s="294" t="s">
        <v>80</v>
      </c>
      <c r="L1470" s="295" t="s">
        <v>84</v>
      </c>
      <c r="M1470" s="295" t="s">
        <v>85</v>
      </c>
      <c r="N1470" s="295" t="s">
        <v>86</v>
      </c>
      <c r="O1470" s="295" t="s">
        <v>87</v>
      </c>
      <c r="P1470" s="295" t="s">
        <v>88</v>
      </c>
      <c r="Q1470" s="295" t="s">
        <v>89</v>
      </c>
      <c r="R1470" s="295" t="s">
        <v>90</v>
      </c>
      <c r="S1470" s="296" t="s">
        <v>91</v>
      </c>
      <c r="T1470" s="254"/>
    </row>
    <row r="1471" spans="1:20" ht="27.75" customHeight="1">
      <c r="A1471" s="260" t="s">
        <v>292</v>
      </c>
      <c r="B1471" s="258"/>
      <c r="C1471" s="259"/>
      <c r="D1471" s="260"/>
      <c r="E1471" s="259"/>
      <c r="F1471" s="261"/>
      <c r="G1471" s="262"/>
      <c r="H1471" s="262"/>
      <c r="I1471" s="262"/>
      <c r="J1471" s="269"/>
      <c r="K1471" s="270"/>
      <c r="L1471" s="271"/>
      <c r="M1471" s="271"/>
      <c r="N1471" s="271"/>
      <c r="O1471" s="271"/>
      <c r="P1471" s="271"/>
      <c r="Q1471" s="271"/>
      <c r="R1471" s="271"/>
      <c r="S1471" s="272"/>
      <c r="T1471" s="254"/>
    </row>
    <row r="1472" spans="1:20" ht="27.75" customHeight="1">
      <c r="A1472" s="263" t="s">
        <v>312</v>
      </c>
      <c r="B1472" s="264"/>
      <c r="C1472" s="265"/>
      <c r="D1472" s="266"/>
      <c r="E1472" s="263"/>
      <c r="F1472" s="267"/>
      <c r="G1472" s="268"/>
      <c r="H1472" s="268"/>
      <c r="I1472" s="268"/>
      <c r="J1472" s="325"/>
      <c r="K1472" s="326"/>
      <c r="L1472" s="273"/>
      <c r="M1472" s="273"/>
      <c r="N1472" s="273"/>
      <c r="O1472" s="273"/>
      <c r="P1472" s="273"/>
      <c r="Q1472" s="273"/>
      <c r="R1472" s="273"/>
      <c r="S1472" s="274"/>
      <c r="T1472" s="254"/>
    </row>
    <row r="1473" spans="1:20" s="8" customFormat="1" ht="36.75" customHeight="1">
      <c r="A1473" s="276" t="s">
        <v>360</v>
      </c>
      <c r="B1473" s="457"/>
      <c r="C1473" s="276"/>
      <c r="D1473" s="458"/>
      <c r="E1473" s="459"/>
      <c r="F1473" s="460"/>
      <c r="G1473" s="460"/>
      <c r="H1473" s="460"/>
      <c r="I1473" s="460"/>
      <c r="J1473" s="461"/>
      <c r="K1473" s="461" t="e">
        <f>SUM(#REF!+#REF!+#REF!+#REF!+#REF!+#REF!)</f>
        <v>#REF!</v>
      </c>
      <c r="L1473" s="461"/>
      <c r="M1473" s="461"/>
      <c r="N1473" s="461"/>
      <c r="O1473" s="461"/>
      <c r="P1473" s="461"/>
      <c r="Q1473" s="461"/>
      <c r="R1473" s="461"/>
      <c r="S1473" s="461"/>
      <c r="T1473" s="298"/>
    </row>
    <row r="1474" spans="2:19" s="35" customFormat="1" ht="16.5" customHeight="1">
      <c r="B1474" s="596" t="s">
        <v>284</v>
      </c>
      <c r="C1474" s="32">
        <v>20</v>
      </c>
      <c r="D1474" s="32"/>
      <c r="E1474" s="32"/>
      <c r="F1474" s="32">
        <v>4.64</v>
      </c>
      <c r="G1474" s="32">
        <v>5.84</v>
      </c>
      <c r="H1474" s="33">
        <v>0</v>
      </c>
      <c r="I1474" s="32">
        <v>73</v>
      </c>
      <c r="J1474" s="32"/>
      <c r="K1474" s="33"/>
      <c r="L1474" s="34">
        <v>0.14</v>
      </c>
      <c r="M1474" s="47">
        <v>0.004</v>
      </c>
      <c r="N1474" s="78">
        <v>58</v>
      </c>
      <c r="O1474" s="32">
        <v>0.1</v>
      </c>
      <c r="P1474" s="74">
        <v>176</v>
      </c>
      <c r="Q1474" s="69">
        <v>100</v>
      </c>
      <c r="R1474" s="32">
        <v>0.7</v>
      </c>
      <c r="S1474" s="33">
        <v>0.2</v>
      </c>
    </row>
    <row r="1475" spans="2:19" s="20" customFormat="1" ht="23.25" customHeight="1">
      <c r="B1475" s="99" t="s">
        <v>38</v>
      </c>
      <c r="C1475" s="28"/>
      <c r="D1475" s="28">
        <v>22</v>
      </c>
      <c r="E1475" s="28">
        <v>20</v>
      </c>
      <c r="F1475" s="28"/>
      <c r="G1475" s="28"/>
      <c r="H1475" s="39"/>
      <c r="I1475" s="28"/>
      <c r="J1475" s="28"/>
      <c r="K1475" s="39"/>
      <c r="L1475" s="40"/>
      <c r="M1475" s="577"/>
      <c r="N1475" s="401"/>
      <c r="O1475" s="28"/>
      <c r="P1475" s="400"/>
      <c r="Q1475" s="86"/>
      <c r="R1475" s="28"/>
      <c r="S1475" s="39"/>
    </row>
    <row r="1476" spans="2:19" s="9" customFormat="1" ht="23.25" customHeight="1">
      <c r="B1476" s="99" t="s">
        <v>261</v>
      </c>
      <c r="C1476" s="26"/>
      <c r="D1476" s="28">
        <v>21.2</v>
      </c>
      <c r="E1476" s="28">
        <v>20</v>
      </c>
      <c r="F1476" s="26"/>
      <c r="G1476" s="26"/>
      <c r="H1476" s="27"/>
      <c r="I1476" s="26"/>
      <c r="J1476" s="28"/>
      <c r="K1476" s="39"/>
      <c r="L1476" s="40"/>
      <c r="M1476" s="577"/>
      <c r="N1476" s="401"/>
      <c r="O1476" s="28"/>
      <c r="P1476" s="400"/>
      <c r="Q1476" s="86"/>
      <c r="R1476" s="28"/>
      <c r="S1476" s="39"/>
    </row>
    <row r="1477" spans="2:19" s="35" customFormat="1" ht="55.5" customHeight="1">
      <c r="B1477" s="85" t="s">
        <v>451</v>
      </c>
      <c r="C1477" s="26">
        <v>200</v>
      </c>
      <c r="D1477" s="26"/>
      <c r="E1477" s="26"/>
      <c r="F1477" s="26">
        <v>10.9</v>
      </c>
      <c r="G1477" s="27">
        <v>14.6</v>
      </c>
      <c r="H1477" s="26">
        <v>9.5</v>
      </c>
      <c r="I1477" s="26">
        <v>284</v>
      </c>
      <c r="J1477" s="26"/>
      <c r="K1477" s="27"/>
      <c r="L1477" s="27">
        <v>0.5</v>
      </c>
      <c r="M1477" s="26">
        <v>0.1</v>
      </c>
      <c r="N1477" s="52">
        <v>291.6</v>
      </c>
      <c r="O1477" s="26">
        <v>1.7</v>
      </c>
      <c r="P1477" s="31">
        <v>99.8</v>
      </c>
      <c r="Q1477" s="52">
        <v>224.8</v>
      </c>
      <c r="R1477" s="31">
        <v>17.1</v>
      </c>
      <c r="S1477" s="26">
        <v>2.5</v>
      </c>
    </row>
    <row r="1478" spans="2:19" s="10" customFormat="1" ht="27" customHeight="1">
      <c r="B1478" s="467" t="s">
        <v>104</v>
      </c>
      <c r="C1478" s="486"/>
      <c r="D1478" s="353">
        <v>110</v>
      </c>
      <c r="E1478" s="469">
        <v>110</v>
      </c>
      <c r="F1478" s="393"/>
      <c r="G1478" s="470"/>
      <c r="H1478" s="470"/>
      <c r="I1478" s="470"/>
      <c r="J1478" s="470"/>
      <c r="K1478" s="470"/>
      <c r="L1478" s="470"/>
      <c r="M1478" s="470"/>
      <c r="N1478" s="471"/>
      <c r="O1478" s="470"/>
      <c r="P1478" s="472"/>
      <c r="Q1478" s="471"/>
      <c r="R1478" s="470"/>
      <c r="S1478" s="470"/>
    </row>
    <row r="1479" spans="2:19" s="10" customFormat="1" ht="27" customHeight="1">
      <c r="B1479" s="467" t="s">
        <v>98</v>
      </c>
      <c r="C1479" s="486"/>
      <c r="D1479" s="353">
        <v>42</v>
      </c>
      <c r="E1479" s="469">
        <v>42</v>
      </c>
      <c r="F1479" s="393"/>
      <c r="G1479" s="470"/>
      <c r="H1479" s="470"/>
      <c r="I1479" s="470"/>
      <c r="J1479" s="470"/>
      <c r="K1479" s="470"/>
      <c r="L1479" s="470"/>
      <c r="M1479" s="470"/>
      <c r="N1479" s="471"/>
      <c r="O1479" s="470"/>
      <c r="P1479" s="472"/>
      <c r="Q1479" s="471"/>
      <c r="R1479" s="470"/>
      <c r="S1479" s="470"/>
    </row>
    <row r="1480" spans="2:19" s="10" customFormat="1" ht="27" customHeight="1">
      <c r="B1480" s="467" t="s">
        <v>99</v>
      </c>
      <c r="C1480" s="486"/>
      <c r="D1480" s="353">
        <v>19</v>
      </c>
      <c r="E1480" s="469">
        <v>19</v>
      </c>
      <c r="F1480" s="393"/>
      <c r="G1480" s="470"/>
      <c r="H1480" s="470"/>
      <c r="I1480" s="470"/>
      <c r="J1480" s="470"/>
      <c r="K1480" s="470"/>
      <c r="L1480" s="470"/>
      <c r="M1480" s="470"/>
      <c r="N1480" s="471"/>
      <c r="O1480" s="470"/>
      <c r="P1480" s="472"/>
      <c r="Q1480" s="471"/>
      <c r="R1480" s="470"/>
      <c r="S1480" s="470"/>
    </row>
    <row r="1481" spans="2:19" s="10" customFormat="1" ht="27" customHeight="1">
      <c r="B1481" s="467" t="s">
        <v>100</v>
      </c>
      <c r="C1481" s="486"/>
      <c r="D1481" s="353">
        <v>5</v>
      </c>
      <c r="E1481" s="469">
        <v>5</v>
      </c>
      <c r="F1481" s="393"/>
      <c r="G1481" s="470"/>
      <c r="H1481" s="470"/>
      <c r="I1481" s="470"/>
      <c r="J1481" s="470"/>
      <c r="K1481" s="470"/>
      <c r="L1481" s="470"/>
      <c r="M1481" s="470"/>
      <c r="N1481" s="471"/>
      <c r="O1481" s="470"/>
      <c r="P1481" s="472"/>
      <c r="Q1481" s="471"/>
      <c r="R1481" s="470"/>
      <c r="S1481" s="470"/>
    </row>
    <row r="1482" spans="2:19" s="10" customFormat="1" ht="35.25" customHeight="1">
      <c r="B1482" s="467" t="s">
        <v>101</v>
      </c>
      <c r="C1482" s="486"/>
      <c r="D1482" s="353">
        <v>23</v>
      </c>
      <c r="E1482" s="469">
        <v>23</v>
      </c>
      <c r="F1482" s="393"/>
      <c r="G1482" s="470"/>
      <c r="H1482" s="470"/>
      <c r="I1482" s="470"/>
      <c r="J1482" s="470"/>
      <c r="K1482" s="470"/>
      <c r="L1482" s="470"/>
      <c r="M1482" s="470"/>
      <c r="N1482" s="471"/>
      <c r="O1482" s="470"/>
      <c r="P1482" s="472"/>
      <c r="Q1482" s="471"/>
      <c r="R1482" s="470"/>
      <c r="S1482" s="470"/>
    </row>
    <row r="1483" spans="2:19" s="10" customFormat="1" ht="27" customHeight="1">
      <c r="B1483" s="467" t="s">
        <v>107</v>
      </c>
      <c r="C1483" s="486"/>
      <c r="D1483" s="353">
        <v>37</v>
      </c>
      <c r="E1483" s="469">
        <v>37</v>
      </c>
      <c r="F1483" s="393"/>
      <c r="G1483" s="470"/>
      <c r="H1483" s="470"/>
      <c r="I1483" s="470"/>
      <c r="J1483" s="470"/>
      <c r="K1483" s="470"/>
      <c r="L1483" s="470"/>
      <c r="M1483" s="470"/>
      <c r="N1483" s="471"/>
      <c r="O1483" s="470"/>
      <c r="P1483" s="472"/>
      <c r="Q1483" s="471"/>
      <c r="R1483" s="470"/>
      <c r="S1483" s="470"/>
    </row>
    <row r="1484" spans="2:19" s="10" customFormat="1" ht="27" customHeight="1">
      <c r="B1484" s="467" t="s">
        <v>66</v>
      </c>
      <c r="C1484" s="486"/>
      <c r="D1484" s="353">
        <v>3</v>
      </c>
      <c r="E1484" s="469">
        <v>3</v>
      </c>
      <c r="F1484" s="393"/>
      <c r="G1484" s="470"/>
      <c r="H1484" s="470"/>
      <c r="I1484" s="470"/>
      <c r="J1484" s="470"/>
      <c r="K1484" s="470"/>
      <c r="L1484" s="470"/>
      <c r="M1484" s="470"/>
      <c r="N1484" s="471"/>
      <c r="O1484" s="470"/>
      <c r="P1484" s="472"/>
      <c r="Q1484" s="471"/>
      <c r="R1484" s="470"/>
      <c r="S1484" s="470"/>
    </row>
    <row r="1485" spans="2:19" s="578" customFormat="1" ht="27" customHeight="1">
      <c r="B1485" s="579" t="s">
        <v>452</v>
      </c>
      <c r="C1485" s="580"/>
      <c r="D1485" s="581"/>
      <c r="E1485" s="582">
        <v>145</v>
      </c>
      <c r="F1485" s="583"/>
      <c r="G1485" s="584"/>
      <c r="H1485" s="584"/>
      <c r="I1485" s="584"/>
      <c r="J1485" s="584"/>
      <c r="K1485" s="584"/>
      <c r="L1485" s="584"/>
      <c r="M1485" s="584"/>
      <c r="N1485" s="585"/>
      <c r="O1485" s="584"/>
      <c r="P1485" s="586"/>
      <c r="Q1485" s="585"/>
      <c r="R1485" s="584"/>
      <c r="S1485" s="584"/>
    </row>
    <row r="1486" spans="2:19" s="10" customFormat="1" ht="27" customHeight="1">
      <c r="B1486" s="467" t="s">
        <v>67</v>
      </c>
      <c r="C1486" s="486"/>
      <c r="D1486" s="353">
        <v>5</v>
      </c>
      <c r="E1486" s="469">
        <v>5</v>
      </c>
      <c r="F1486" s="393"/>
      <c r="G1486" s="470"/>
      <c r="H1486" s="470"/>
      <c r="I1486" s="470"/>
      <c r="J1486" s="470"/>
      <c r="K1486" s="470"/>
      <c r="L1486" s="470"/>
      <c r="M1486" s="470"/>
      <c r="N1486" s="471"/>
      <c r="O1486" s="470"/>
      <c r="P1486" s="472"/>
      <c r="Q1486" s="471"/>
      <c r="R1486" s="470"/>
      <c r="S1486" s="470"/>
    </row>
    <row r="1487" spans="2:19" s="10" customFormat="1" ht="27" customHeight="1">
      <c r="B1487" s="467" t="s">
        <v>15</v>
      </c>
      <c r="C1487" s="486"/>
      <c r="D1487" s="353">
        <v>0.6</v>
      </c>
      <c r="E1487" s="469">
        <v>0.6</v>
      </c>
      <c r="F1487" s="393"/>
      <c r="G1487" s="470"/>
      <c r="H1487" s="470"/>
      <c r="I1487" s="470"/>
      <c r="J1487" s="470"/>
      <c r="K1487" s="470"/>
      <c r="L1487" s="470"/>
      <c r="M1487" s="470"/>
      <c r="N1487" s="471"/>
      <c r="O1487" s="470"/>
      <c r="P1487" s="472"/>
      <c r="Q1487" s="471"/>
      <c r="R1487" s="470"/>
      <c r="S1487" s="470"/>
    </row>
    <row r="1488" spans="2:19" s="8" customFormat="1" ht="22.5" customHeight="1">
      <c r="B1488" s="587" t="s">
        <v>453</v>
      </c>
      <c r="C1488" s="561"/>
      <c r="D1488" s="327"/>
      <c r="E1488" s="482">
        <v>50</v>
      </c>
      <c r="F1488" s="391"/>
      <c r="G1488" s="483"/>
      <c r="H1488" s="483"/>
      <c r="I1488" s="483"/>
      <c r="J1488" s="483"/>
      <c r="K1488" s="483"/>
      <c r="L1488" s="483"/>
      <c r="M1488" s="483"/>
      <c r="N1488" s="484"/>
      <c r="O1488" s="483"/>
      <c r="P1488" s="485"/>
      <c r="Q1488" s="484"/>
      <c r="R1488" s="483"/>
      <c r="S1488" s="483"/>
    </row>
    <row r="1489" spans="2:19" s="10" customFormat="1" ht="26.25" customHeight="1">
      <c r="B1489" s="467" t="s">
        <v>454</v>
      </c>
      <c r="C1489" s="486"/>
      <c r="D1489" s="353">
        <v>53</v>
      </c>
      <c r="E1489" s="469">
        <v>50</v>
      </c>
      <c r="F1489" s="393"/>
      <c r="G1489" s="470"/>
      <c r="H1489" s="470"/>
      <c r="I1489" s="470"/>
      <c r="J1489" s="470"/>
      <c r="K1489" s="470"/>
      <c r="L1489" s="470"/>
      <c r="M1489" s="470"/>
      <c r="N1489" s="471"/>
      <c r="O1489" s="470"/>
      <c r="P1489" s="472"/>
      <c r="Q1489" s="471"/>
      <c r="R1489" s="470"/>
      <c r="S1489" s="470"/>
    </row>
    <row r="1490" spans="2:19" s="10" customFormat="1" ht="26.25" customHeight="1">
      <c r="B1490" s="467" t="s">
        <v>133</v>
      </c>
      <c r="C1490" s="486"/>
      <c r="D1490" s="353">
        <v>51</v>
      </c>
      <c r="E1490" s="469">
        <v>50</v>
      </c>
      <c r="F1490" s="393"/>
      <c r="G1490" s="470"/>
      <c r="H1490" s="470"/>
      <c r="I1490" s="470"/>
      <c r="J1490" s="470"/>
      <c r="K1490" s="470"/>
      <c r="L1490" s="470"/>
      <c r="M1490" s="470"/>
      <c r="N1490" s="471"/>
      <c r="O1490" s="470"/>
      <c r="P1490" s="472"/>
      <c r="Q1490" s="471"/>
      <c r="R1490" s="470"/>
      <c r="S1490" s="470"/>
    </row>
    <row r="1491" spans="2:19" s="10" customFormat="1" ht="36.75" customHeight="1">
      <c r="B1491" s="467" t="s">
        <v>455</v>
      </c>
      <c r="C1491" s="486"/>
      <c r="D1491" s="353">
        <v>90</v>
      </c>
      <c r="E1491" s="469">
        <v>50</v>
      </c>
      <c r="F1491" s="393"/>
      <c r="G1491" s="470"/>
      <c r="H1491" s="470"/>
      <c r="I1491" s="470"/>
      <c r="J1491" s="470"/>
      <c r="K1491" s="470"/>
      <c r="L1491" s="470"/>
      <c r="M1491" s="470"/>
      <c r="N1491" s="471"/>
      <c r="O1491" s="470"/>
      <c r="P1491" s="472"/>
      <c r="Q1491" s="471"/>
      <c r="R1491" s="470"/>
      <c r="S1491" s="470"/>
    </row>
    <row r="1492" spans="2:19" s="9" customFormat="1" ht="28.5" customHeight="1">
      <c r="B1492" s="108" t="s">
        <v>368</v>
      </c>
      <c r="C1492" s="26">
        <v>125</v>
      </c>
      <c r="D1492" s="26"/>
      <c r="E1492" s="26"/>
      <c r="F1492" s="26">
        <v>6.2</v>
      </c>
      <c r="G1492" s="27">
        <v>3.1</v>
      </c>
      <c r="H1492" s="26">
        <v>9.2</v>
      </c>
      <c r="I1492" s="26">
        <v>85</v>
      </c>
      <c r="J1492" s="26"/>
      <c r="K1492" s="27"/>
      <c r="L1492" s="27">
        <v>0.9</v>
      </c>
      <c r="M1492" s="26">
        <v>0.1</v>
      </c>
      <c r="N1492" s="27">
        <v>27</v>
      </c>
      <c r="O1492" s="26">
        <v>0</v>
      </c>
      <c r="P1492" s="52">
        <v>165</v>
      </c>
      <c r="Q1492" s="52">
        <v>130</v>
      </c>
      <c r="R1492" s="27">
        <v>20.4</v>
      </c>
      <c r="S1492" s="26">
        <v>0.1</v>
      </c>
    </row>
    <row r="1493" spans="2:19" s="10" customFormat="1" ht="25.5" customHeight="1">
      <c r="B1493" s="467" t="s">
        <v>369</v>
      </c>
      <c r="C1493" s="486"/>
      <c r="D1493" s="353">
        <v>125</v>
      </c>
      <c r="E1493" s="469">
        <v>125</v>
      </c>
      <c r="F1493" s="393"/>
      <c r="G1493" s="470"/>
      <c r="H1493" s="470"/>
      <c r="I1493" s="470"/>
      <c r="J1493" s="470"/>
      <c r="K1493" s="470"/>
      <c r="L1493" s="470"/>
      <c r="M1493" s="470"/>
      <c r="N1493" s="470"/>
      <c r="O1493" s="470"/>
      <c r="P1493" s="470"/>
      <c r="Q1493" s="470"/>
      <c r="R1493" s="470"/>
      <c r="S1493" s="470"/>
    </row>
    <row r="1494" spans="2:19" s="35" customFormat="1" ht="30" customHeight="1">
      <c r="B1494" s="107" t="s">
        <v>370</v>
      </c>
      <c r="C1494" s="32">
        <v>100</v>
      </c>
      <c r="D1494" s="32"/>
      <c r="E1494" s="32"/>
      <c r="F1494" s="33">
        <v>5</v>
      </c>
      <c r="G1494" s="33">
        <v>2.5</v>
      </c>
      <c r="H1494" s="33">
        <v>8.5</v>
      </c>
      <c r="I1494" s="32">
        <v>87</v>
      </c>
      <c r="J1494" s="32"/>
      <c r="K1494" s="32"/>
      <c r="L1494" s="33">
        <v>0.6</v>
      </c>
      <c r="M1494" s="33">
        <v>0.03</v>
      </c>
      <c r="N1494" s="33">
        <v>22</v>
      </c>
      <c r="O1494" s="33">
        <v>0</v>
      </c>
      <c r="P1494" s="32">
        <v>119</v>
      </c>
      <c r="Q1494" s="32">
        <v>91</v>
      </c>
      <c r="R1494" s="32">
        <v>14</v>
      </c>
      <c r="S1494" s="32">
        <v>0.1</v>
      </c>
    </row>
    <row r="1495" spans="2:19" ht="29.25" customHeight="1">
      <c r="B1495" s="360" t="s">
        <v>371</v>
      </c>
      <c r="C1495" s="329"/>
      <c r="D1495" s="332">
        <v>104</v>
      </c>
      <c r="E1495" s="332">
        <v>100</v>
      </c>
      <c r="F1495" s="334"/>
      <c r="G1495" s="334"/>
      <c r="H1495" s="334"/>
      <c r="I1495" s="334"/>
      <c r="J1495" s="332"/>
      <c r="K1495" s="332"/>
      <c r="L1495" s="334"/>
      <c r="M1495" s="334"/>
      <c r="N1495" s="334"/>
      <c r="O1495" s="334"/>
      <c r="P1495" s="334"/>
      <c r="Q1495" s="334"/>
      <c r="R1495" s="334"/>
      <c r="S1495" s="334"/>
    </row>
    <row r="1496" spans="2:19" s="35" customFormat="1" ht="30" customHeight="1">
      <c r="B1496" s="107" t="s">
        <v>372</v>
      </c>
      <c r="C1496" s="32">
        <v>100</v>
      </c>
      <c r="D1496" s="32"/>
      <c r="E1496" s="32"/>
      <c r="F1496" s="33">
        <v>5</v>
      </c>
      <c r="G1496" s="33">
        <v>2.5</v>
      </c>
      <c r="H1496" s="33">
        <v>3.5</v>
      </c>
      <c r="I1496" s="32">
        <v>68</v>
      </c>
      <c r="J1496" s="32"/>
      <c r="K1496" s="32"/>
      <c r="L1496" s="33">
        <v>0.6</v>
      </c>
      <c r="M1496" s="33">
        <v>0.04</v>
      </c>
      <c r="N1496" s="33">
        <v>22</v>
      </c>
      <c r="O1496" s="33">
        <v>0</v>
      </c>
      <c r="P1496" s="32">
        <v>122</v>
      </c>
      <c r="Q1496" s="32">
        <v>96</v>
      </c>
      <c r="R1496" s="32">
        <v>15</v>
      </c>
      <c r="S1496" s="32">
        <v>0.1</v>
      </c>
    </row>
    <row r="1497" spans="2:19" ht="29.25" customHeight="1">
      <c r="B1497" s="360" t="s">
        <v>373</v>
      </c>
      <c r="C1497" s="329"/>
      <c r="D1497" s="332">
        <v>104</v>
      </c>
      <c r="E1497" s="332">
        <v>100</v>
      </c>
      <c r="F1497" s="334"/>
      <c r="G1497" s="334"/>
      <c r="H1497" s="334"/>
      <c r="I1497" s="334"/>
      <c r="J1497" s="332"/>
      <c r="K1497" s="332"/>
      <c r="L1497" s="334"/>
      <c r="M1497" s="334"/>
      <c r="N1497" s="334"/>
      <c r="O1497" s="334"/>
      <c r="P1497" s="334"/>
      <c r="Q1497" s="334"/>
      <c r="R1497" s="334"/>
      <c r="S1497" s="334"/>
    </row>
    <row r="1498" spans="2:19" s="35" customFormat="1" ht="45" customHeight="1">
      <c r="B1498" s="85" t="s">
        <v>441</v>
      </c>
      <c r="C1498" s="26">
        <v>200</v>
      </c>
      <c r="D1498" s="26"/>
      <c r="E1498" s="26"/>
      <c r="F1498" s="27">
        <v>3.1</v>
      </c>
      <c r="G1498" s="27">
        <v>2.7</v>
      </c>
      <c r="H1498" s="27">
        <v>15.9</v>
      </c>
      <c r="I1498" s="26">
        <v>119</v>
      </c>
      <c r="J1498" s="26"/>
      <c r="K1498" s="573"/>
      <c r="L1498" s="23">
        <v>1.3</v>
      </c>
      <c r="M1498" s="26">
        <v>0.04</v>
      </c>
      <c r="N1498" s="52">
        <v>20</v>
      </c>
      <c r="O1498" s="26">
        <v>0.05</v>
      </c>
      <c r="P1498" s="31">
        <v>125.78</v>
      </c>
      <c r="Q1498" s="52">
        <v>90</v>
      </c>
      <c r="R1498" s="26">
        <v>14</v>
      </c>
      <c r="S1498" s="27">
        <v>0.13</v>
      </c>
    </row>
    <row r="1499" spans="2:19" ht="22.5" customHeight="1">
      <c r="B1499" s="348" t="s">
        <v>442</v>
      </c>
      <c r="C1499" s="329"/>
      <c r="D1499" s="332">
        <v>4</v>
      </c>
      <c r="E1499" s="332">
        <v>4</v>
      </c>
      <c r="F1499" s="334"/>
      <c r="G1499" s="334"/>
      <c r="H1499" s="334"/>
      <c r="I1499" s="334"/>
      <c r="J1499" s="334"/>
      <c r="K1499" s="470"/>
      <c r="L1499" s="334"/>
      <c r="M1499" s="334"/>
      <c r="N1499" s="361"/>
      <c r="O1499" s="334"/>
      <c r="P1499" s="349"/>
      <c r="Q1499" s="490"/>
      <c r="R1499" s="334"/>
      <c r="S1499" s="334"/>
    </row>
    <row r="1500" spans="2:19" ht="22.5" customHeight="1">
      <c r="B1500" s="348" t="s">
        <v>71</v>
      </c>
      <c r="C1500" s="329"/>
      <c r="D1500" s="332">
        <v>9</v>
      </c>
      <c r="E1500" s="332">
        <v>9</v>
      </c>
      <c r="F1500" s="334"/>
      <c r="G1500" s="334"/>
      <c r="H1500" s="334"/>
      <c r="I1500" s="334"/>
      <c r="J1500" s="334"/>
      <c r="K1500" s="470"/>
      <c r="L1500" s="334"/>
      <c r="M1500" s="334"/>
      <c r="N1500" s="361"/>
      <c r="O1500" s="334"/>
      <c r="P1500" s="349"/>
      <c r="Q1500" s="490"/>
      <c r="R1500" s="334"/>
      <c r="S1500" s="334"/>
    </row>
    <row r="1501" spans="2:19" ht="22.5" customHeight="1">
      <c r="B1501" s="348" t="s">
        <v>98</v>
      </c>
      <c r="C1501" s="329"/>
      <c r="D1501" s="332">
        <v>100</v>
      </c>
      <c r="E1501" s="332">
        <v>100</v>
      </c>
      <c r="F1501" s="334"/>
      <c r="G1501" s="334"/>
      <c r="H1501" s="334"/>
      <c r="I1501" s="334"/>
      <c r="J1501" s="334"/>
      <c r="K1501" s="470"/>
      <c r="L1501" s="334"/>
      <c r="M1501" s="334"/>
      <c r="N1501" s="361"/>
      <c r="O1501" s="334"/>
      <c r="P1501" s="349"/>
      <c r="Q1501" s="490"/>
      <c r="R1501" s="334"/>
      <c r="S1501" s="334"/>
    </row>
    <row r="1502" spans="2:19" ht="22.5" customHeight="1">
      <c r="B1502" s="348" t="s">
        <v>63</v>
      </c>
      <c r="C1502" s="329"/>
      <c r="D1502" s="332">
        <v>100</v>
      </c>
      <c r="E1502" s="332">
        <v>100</v>
      </c>
      <c r="F1502" s="334"/>
      <c r="G1502" s="334"/>
      <c r="H1502" s="334"/>
      <c r="I1502" s="334"/>
      <c r="J1502" s="334"/>
      <c r="K1502" s="334"/>
      <c r="L1502" s="334"/>
      <c r="M1502" s="334"/>
      <c r="N1502" s="361"/>
      <c r="O1502" s="334"/>
      <c r="P1502" s="349"/>
      <c r="Q1502" s="490"/>
      <c r="R1502" s="334"/>
      <c r="S1502" s="334"/>
    </row>
    <row r="1503" spans="2:19" ht="22.5" customHeight="1">
      <c r="B1503" s="350" t="s">
        <v>99</v>
      </c>
      <c r="C1503" s="329"/>
      <c r="D1503" s="332">
        <v>46</v>
      </c>
      <c r="E1503" s="332">
        <v>46</v>
      </c>
      <c r="F1503" s="334"/>
      <c r="G1503" s="334"/>
      <c r="H1503" s="334"/>
      <c r="I1503" s="334"/>
      <c r="J1503" s="334"/>
      <c r="K1503" s="334"/>
      <c r="L1503" s="334"/>
      <c r="M1503" s="334"/>
      <c r="N1503" s="361"/>
      <c r="O1503" s="334"/>
      <c r="P1503" s="349"/>
      <c r="Q1503" s="490"/>
      <c r="R1503" s="334"/>
      <c r="S1503" s="334"/>
    </row>
    <row r="1504" spans="2:19" ht="22.5" customHeight="1">
      <c r="B1504" s="350" t="s">
        <v>100</v>
      </c>
      <c r="C1504" s="329"/>
      <c r="D1504" s="332">
        <v>12</v>
      </c>
      <c r="E1504" s="332">
        <v>12</v>
      </c>
      <c r="F1504" s="334"/>
      <c r="G1504" s="334"/>
      <c r="H1504" s="334"/>
      <c r="I1504" s="334"/>
      <c r="J1504" s="334"/>
      <c r="K1504" s="334"/>
      <c r="L1504" s="334"/>
      <c r="M1504" s="334"/>
      <c r="N1504" s="361"/>
      <c r="O1504" s="334"/>
      <c r="P1504" s="349"/>
      <c r="Q1504" s="490"/>
      <c r="R1504" s="334"/>
      <c r="S1504" s="334"/>
    </row>
    <row r="1505" spans="2:19" ht="30" customHeight="1">
      <c r="B1505" s="360" t="s">
        <v>101</v>
      </c>
      <c r="C1505" s="329"/>
      <c r="D1505" s="332">
        <v>54</v>
      </c>
      <c r="E1505" s="332">
        <v>54</v>
      </c>
      <c r="F1505" s="334"/>
      <c r="G1505" s="334"/>
      <c r="H1505" s="334"/>
      <c r="I1505" s="334"/>
      <c r="J1505" s="334"/>
      <c r="K1505" s="334"/>
      <c r="L1505" s="334"/>
      <c r="M1505" s="334"/>
      <c r="N1505" s="361"/>
      <c r="O1505" s="334"/>
      <c r="P1505" s="349"/>
      <c r="Q1505" s="490"/>
      <c r="R1505" s="334"/>
      <c r="S1505" s="334"/>
    </row>
    <row r="1506" spans="2:19" ht="35.25" customHeight="1">
      <c r="B1506" s="360" t="s">
        <v>107</v>
      </c>
      <c r="C1506" s="329"/>
      <c r="D1506" s="332">
        <v>88</v>
      </c>
      <c r="E1506" s="332">
        <v>88</v>
      </c>
      <c r="F1506" s="334"/>
      <c r="G1506" s="334"/>
      <c r="H1506" s="334"/>
      <c r="I1506" s="334"/>
      <c r="J1506" s="334"/>
      <c r="K1506" s="334"/>
      <c r="L1506" s="334"/>
      <c r="M1506" s="334"/>
      <c r="N1506" s="361"/>
      <c r="O1506" s="334"/>
      <c r="P1506" s="349"/>
      <c r="Q1506" s="490"/>
      <c r="R1506" s="334"/>
      <c r="S1506" s="334"/>
    </row>
    <row r="1507" spans="2:19" s="35" customFormat="1" ht="31.5">
      <c r="B1507" s="87" t="s">
        <v>250</v>
      </c>
      <c r="C1507" s="53">
        <v>40</v>
      </c>
      <c r="D1507" s="53"/>
      <c r="E1507" s="53"/>
      <c r="F1507" s="54">
        <v>3.16</v>
      </c>
      <c r="G1507" s="54">
        <v>0.4</v>
      </c>
      <c r="H1507" s="54">
        <v>19.4</v>
      </c>
      <c r="I1507" s="55">
        <v>95</v>
      </c>
      <c r="J1507" s="55">
        <v>58</v>
      </c>
      <c r="K1507" s="32">
        <f>J1507*C1507/1000</f>
        <v>2.32</v>
      </c>
      <c r="L1507" s="42">
        <v>0</v>
      </c>
      <c r="M1507" s="32">
        <v>0.05</v>
      </c>
      <c r="N1507" s="78">
        <v>0</v>
      </c>
      <c r="O1507" s="32">
        <v>0.5</v>
      </c>
      <c r="P1507" s="74">
        <v>9.2</v>
      </c>
      <c r="Q1507" s="47">
        <v>35.7</v>
      </c>
      <c r="R1507" s="55">
        <v>13.2</v>
      </c>
      <c r="S1507" s="32">
        <v>0.8</v>
      </c>
    </row>
    <row r="1508" spans="1:20" s="9" customFormat="1" ht="51" customHeight="1">
      <c r="A1508" s="491" t="s">
        <v>374</v>
      </c>
      <c r="B1508" s="492"/>
      <c r="C1508" s="493" t="s">
        <v>476</v>
      </c>
      <c r="D1508" s="492"/>
      <c r="E1508" s="494"/>
      <c r="F1508" s="563">
        <f>SUM(F1474+F1477+F1492+F1498+F1507)</f>
        <v>28</v>
      </c>
      <c r="G1508" s="563">
        <f aca="true" t="shared" si="61" ref="G1508:S1508">SUM(G1474+G1477+G1492+G1498+G1507)</f>
        <v>26.639999999999997</v>
      </c>
      <c r="H1508" s="563">
        <f t="shared" si="61"/>
        <v>54</v>
      </c>
      <c r="I1508" s="563">
        <f t="shared" si="61"/>
        <v>656</v>
      </c>
      <c r="J1508" s="563">
        <f t="shared" si="61"/>
        <v>58</v>
      </c>
      <c r="K1508" s="563">
        <f t="shared" si="61"/>
        <v>2.32</v>
      </c>
      <c r="L1508" s="563">
        <f t="shared" si="61"/>
        <v>2.84</v>
      </c>
      <c r="M1508" s="563">
        <f t="shared" si="61"/>
        <v>0.29400000000000004</v>
      </c>
      <c r="N1508" s="563">
        <f t="shared" si="61"/>
        <v>396.6</v>
      </c>
      <c r="O1508" s="563">
        <f t="shared" si="61"/>
        <v>2.35</v>
      </c>
      <c r="P1508" s="563">
        <f t="shared" si="61"/>
        <v>575.7800000000001</v>
      </c>
      <c r="Q1508" s="563">
        <f t="shared" si="61"/>
        <v>580.5</v>
      </c>
      <c r="R1508" s="563">
        <f t="shared" si="61"/>
        <v>65.4</v>
      </c>
      <c r="S1508" s="563">
        <f t="shared" si="61"/>
        <v>3.7300000000000004</v>
      </c>
      <c r="T1508" s="496"/>
    </row>
    <row r="1509" spans="1:19" s="35" customFormat="1" ht="36.75" customHeight="1">
      <c r="A1509" s="255" t="s">
        <v>377</v>
      </c>
      <c r="B1509" s="275"/>
      <c r="C1509" s="256"/>
      <c r="D1509" s="256"/>
      <c r="E1509" s="257"/>
      <c r="F1509" s="71"/>
      <c r="G1509" s="71"/>
      <c r="H1509" s="71"/>
      <c r="I1509" s="96"/>
      <c r="J1509" s="71"/>
      <c r="K1509" s="71"/>
      <c r="L1509" s="71"/>
      <c r="M1509" s="71"/>
      <c r="N1509" s="71"/>
      <c r="O1509" s="71"/>
      <c r="P1509" s="96"/>
      <c r="Q1509" s="71"/>
      <c r="R1509" s="71"/>
      <c r="S1509" s="71"/>
    </row>
    <row r="1510" spans="1:20" s="35" customFormat="1" ht="27.75" customHeight="1">
      <c r="A1510" s="454"/>
      <c r="B1510" s="386" t="s">
        <v>322</v>
      </c>
      <c r="C1510" s="32">
        <v>100</v>
      </c>
      <c r="D1510" s="32"/>
      <c r="E1510" s="32"/>
      <c r="F1510" s="32">
        <v>1.9</v>
      </c>
      <c r="G1510" s="32">
        <v>5.3</v>
      </c>
      <c r="H1510" s="32">
        <v>10.1</v>
      </c>
      <c r="I1510" s="32">
        <v>96</v>
      </c>
      <c r="J1510" s="329"/>
      <c r="K1510" s="330">
        <f>SUM(K1511:K1518)</f>
        <v>6.415519999999999</v>
      </c>
      <c r="L1510" s="327">
        <v>4.5</v>
      </c>
      <c r="M1510" s="329">
        <v>0.02</v>
      </c>
      <c r="N1510" s="327">
        <v>15</v>
      </c>
      <c r="O1510" s="329">
        <v>2.3</v>
      </c>
      <c r="P1510" s="327">
        <v>39</v>
      </c>
      <c r="Q1510" s="329">
        <v>50</v>
      </c>
      <c r="R1510" s="329">
        <v>24</v>
      </c>
      <c r="S1510" s="329">
        <v>1.33</v>
      </c>
      <c r="T1510" s="298"/>
    </row>
    <row r="1511" spans="1:20" ht="19.5" customHeight="1">
      <c r="A1511" s="359"/>
      <c r="B1511" s="387" t="s">
        <v>7</v>
      </c>
      <c r="C1511" s="32"/>
      <c r="D1511" s="43">
        <v>97.5</v>
      </c>
      <c r="E1511" s="43">
        <v>78</v>
      </c>
      <c r="F1511" s="45"/>
      <c r="G1511" s="45"/>
      <c r="H1511" s="45"/>
      <c r="I1511" s="45"/>
      <c r="J1511" s="334"/>
      <c r="K1511" s="334"/>
      <c r="L1511" s="334"/>
      <c r="M1511" s="334"/>
      <c r="N1511" s="334"/>
      <c r="O1511" s="334"/>
      <c r="P1511" s="334"/>
      <c r="Q1511" s="334"/>
      <c r="R1511" s="334"/>
      <c r="S1511" s="334"/>
      <c r="T1511" s="254"/>
    </row>
    <row r="1512" spans="1:20" ht="19.5" customHeight="1">
      <c r="A1512" s="359"/>
      <c r="B1512" s="387" t="s">
        <v>117</v>
      </c>
      <c r="C1512" s="32"/>
      <c r="D1512" s="43">
        <v>103.7</v>
      </c>
      <c r="E1512" s="43">
        <v>78</v>
      </c>
      <c r="F1512" s="45"/>
      <c r="G1512" s="45"/>
      <c r="H1512" s="45"/>
      <c r="I1512" s="45"/>
      <c r="J1512" s="334">
        <v>40</v>
      </c>
      <c r="K1512" s="334">
        <f>J1512*D1512/1000</f>
        <v>4.148</v>
      </c>
      <c r="L1512" s="334"/>
      <c r="M1512" s="334"/>
      <c r="N1512" s="334"/>
      <c r="O1512" s="334"/>
      <c r="P1512" s="334"/>
      <c r="Q1512" s="334"/>
      <c r="R1512" s="334"/>
      <c r="S1512" s="334"/>
      <c r="T1512" s="254"/>
    </row>
    <row r="1513" spans="1:20" ht="30" customHeight="1">
      <c r="A1513" s="359"/>
      <c r="B1513" s="387" t="s">
        <v>64</v>
      </c>
      <c r="C1513" s="32"/>
      <c r="D1513" s="43">
        <v>21.4</v>
      </c>
      <c r="E1513" s="43">
        <v>18</v>
      </c>
      <c r="F1513" s="45"/>
      <c r="G1513" s="45"/>
      <c r="H1513" s="45"/>
      <c r="I1513" s="45"/>
      <c r="J1513" s="334">
        <v>38.4</v>
      </c>
      <c r="K1513" s="334">
        <f aca="true" t="shared" si="62" ref="K1513:K1518">J1513*D1513/1000</f>
        <v>0.8217599999999998</v>
      </c>
      <c r="L1513" s="334"/>
      <c r="M1513" s="334"/>
      <c r="N1513" s="334"/>
      <c r="O1513" s="334"/>
      <c r="P1513" s="334"/>
      <c r="Q1513" s="334"/>
      <c r="R1513" s="334"/>
      <c r="S1513" s="334"/>
      <c r="T1513" s="254"/>
    </row>
    <row r="1514" spans="1:20" ht="60" customHeight="1">
      <c r="A1514" s="441"/>
      <c r="B1514" s="388" t="s">
        <v>129</v>
      </c>
      <c r="C1514" s="32"/>
      <c r="D1514" s="43">
        <v>8</v>
      </c>
      <c r="E1514" s="43">
        <v>8</v>
      </c>
      <c r="F1514" s="45"/>
      <c r="G1514" s="45"/>
      <c r="H1514" s="45"/>
      <c r="I1514" s="45"/>
      <c r="J1514" s="334"/>
      <c r="K1514" s="334">
        <f t="shared" si="62"/>
        <v>0</v>
      </c>
      <c r="L1514" s="334"/>
      <c r="M1514" s="334"/>
      <c r="N1514" s="334"/>
      <c r="O1514" s="334"/>
      <c r="P1514" s="334"/>
      <c r="Q1514" s="334"/>
      <c r="R1514" s="334"/>
      <c r="S1514" s="334"/>
      <c r="T1514" s="254"/>
    </row>
    <row r="1515" spans="1:20" ht="65.25" customHeight="1">
      <c r="A1515" s="455"/>
      <c r="B1515" s="388" t="s">
        <v>24</v>
      </c>
      <c r="C1515" s="32"/>
      <c r="D1515" s="43">
        <v>3.2</v>
      </c>
      <c r="E1515" s="43">
        <v>3.2</v>
      </c>
      <c r="F1515" s="45"/>
      <c r="G1515" s="45"/>
      <c r="H1515" s="45"/>
      <c r="I1515" s="45"/>
      <c r="J1515" s="334">
        <v>193.6</v>
      </c>
      <c r="K1515" s="334">
        <f t="shared" si="62"/>
        <v>0.61952</v>
      </c>
      <c r="L1515" s="334"/>
      <c r="M1515" s="334"/>
      <c r="N1515" s="334"/>
      <c r="O1515" s="334"/>
      <c r="P1515" s="334"/>
      <c r="Q1515" s="334"/>
      <c r="R1515" s="334"/>
      <c r="S1515" s="334"/>
      <c r="T1515" s="254"/>
    </row>
    <row r="1516" spans="1:20" ht="19.5" customHeight="1">
      <c r="A1516" s="359"/>
      <c r="B1516" s="387" t="s">
        <v>66</v>
      </c>
      <c r="C1516" s="32"/>
      <c r="D1516" s="43">
        <v>4</v>
      </c>
      <c r="E1516" s="43">
        <v>4</v>
      </c>
      <c r="F1516" s="45"/>
      <c r="G1516" s="45"/>
      <c r="H1516" s="45"/>
      <c r="I1516" s="45"/>
      <c r="J1516" s="25">
        <v>178</v>
      </c>
      <c r="K1516" s="334">
        <f t="shared" si="62"/>
        <v>0.712</v>
      </c>
      <c r="L1516" s="334"/>
      <c r="M1516" s="334"/>
      <c r="N1516" s="334"/>
      <c r="O1516" s="334"/>
      <c r="P1516" s="334"/>
      <c r="Q1516" s="334"/>
      <c r="R1516" s="334"/>
      <c r="S1516" s="334"/>
      <c r="T1516" s="254"/>
    </row>
    <row r="1517" spans="1:20" ht="27.75" customHeight="1">
      <c r="A1517" s="359"/>
      <c r="B1517" s="387" t="s">
        <v>71</v>
      </c>
      <c r="C1517" s="32"/>
      <c r="D1517" s="43">
        <v>1.2</v>
      </c>
      <c r="E1517" s="43">
        <v>1.2</v>
      </c>
      <c r="F1517" s="45"/>
      <c r="G1517" s="45"/>
      <c r="H1517" s="45"/>
      <c r="I1517" s="45"/>
      <c r="J1517" s="334">
        <v>90.2</v>
      </c>
      <c r="K1517" s="334">
        <f t="shared" si="62"/>
        <v>0.10823999999999999</v>
      </c>
      <c r="L1517" s="334"/>
      <c r="M1517" s="334"/>
      <c r="N1517" s="334"/>
      <c r="O1517" s="334"/>
      <c r="P1517" s="334"/>
      <c r="Q1517" s="334"/>
      <c r="R1517" s="334"/>
      <c r="S1517" s="334"/>
      <c r="T1517" s="254"/>
    </row>
    <row r="1518" spans="1:20" ht="24" customHeight="1">
      <c r="A1518" s="359"/>
      <c r="B1518" s="387" t="s">
        <v>15</v>
      </c>
      <c r="C1518" s="32"/>
      <c r="D1518" s="43">
        <v>0.5</v>
      </c>
      <c r="E1518" s="43">
        <v>0.5</v>
      </c>
      <c r="F1518" s="45"/>
      <c r="G1518" s="45"/>
      <c r="H1518" s="45"/>
      <c r="I1518" s="45"/>
      <c r="J1518" s="334">
        <v>12</v>
      </c>
      <c r="K1518" s="334">
        <f t="shared" si="62"/>
        <v>0.006</v>
      </c>
      <c r="L1518" s="334"/>
      <c r="M1518" s="334"/>
      <c r="N1518" s="334"/>
      <c r="O1518" s="334"/>
      <c r="P1518" s="334"/>
      <c r="Q1518" s="334"/>
      <c r="R1518" s="334"/>
      <c r="S1518" s="334"/>
      <c r="T1518" s="254"/>
    </row>
    <row r="1519" spans="1:19" s="8" customFormat="1" ht="62.25" customHeight="1">
      <c r="A1519" s="35"/>
      <c r="B1519" s="98" t="s">
        <v>458</v>
      </c>
      <c r="C1519" s="588" t="s">
        <v>459</v>
      </c>
      <c r="D1519" s="34"/>
      <c r="E1519" s="463"/>
      <c r="F1519" s="42">
        <v>12.8</v>
      </c>
      <c r="G1519" s="464">
        <v>12.7</v>
      </c>
      <c r="H1519" s="466">
        <v>79</v>
      </c>
      <c r="I1519" s="465">
        <v>232</v>
      </c>
      <c r="J1519" s="464"/>
      <c r="K1519" s="464"/>
      <c r="L1519" s="464">
        <v>2.5</v>
      </c>
      <c r="M1519" s="464">
        <v>0.1</v>
      </c>
      <c r="N1519" s="466">
        <v>13.8</v>
      </c>
      <c r="O1519" s="464">
        <v>0.3</v>
      </c>
      <c r="P1519" s="464">
        <v>45.5</v>
      </c>
      <c r="Q1519" s="465">
        <v>79.7</v>
      </c>
      <c r="R1519" s="466">
        <v>24.9</v>
      </c>
      <c r="S1519" s="464">
        <v>1</v>
      </c>
    </row>
    <row r="1520" spans="1:19" s="10" customFormat="1" ht="24" customHeight="1">
      <c r="A1520" s="48"/>
      <c r="B1520" s="102" t="s">
        <v>60</v>
      </c>
      <c r="C1520" s="72"/>
      <c r="D1520" s="73">
        <v>22</v>
      </c>
      <c r="E1520" s="475">
        <v>16</v>
      </c>
      <c r="F1520" s="120"/>
      <c r="G1520" s="589"/>
      <c r="H1520" s="589"/>
      <c r="I1520" s="589"/>
      <c r="J1520" s="589"/>
      <c r="K1520" s="589"/>
      <c r="L1520" s="589"/>
      <c r="M1520" s="589"/>
      <c r="N1520" s="589"/>
      <c r="O1520" s="589"/>
      <c r="P1520" s="589"/>
      <c r="Q1520" s="590"/>
      <c r="R1520" s="589"/>
      <c r="S1520" s="589"/>
    </row>
    <row r="1521" spans="1:19" s="10" customFormat="1" ht="38.25" customHeight="1">
      <c r="A1521" s="48"/>
      <c r="B1521" s="102" t="s">
        <v>460</v>
      </c>
      <c r="C1521" s="72"/>
      <c r="D1521" s="73">
        <v>16</v>
      </c>
      <c r="E1521" s="475">
        <v>16</v>
      </c>
      <c r="F1521" s="120"/>
      <c r="G1521" s="589"/>
      <c r="H1521" s="589"/>
      <c r="I1521" s="589"/>
      <c r="J1521" s="589"/>
      <c r="K1521" s="589"/>
      <c r="L1521" s="589"/>
      <c r="M1521" s="589"/>
      <c r="N1521" s="589"/>
      <c r="O1521" s="589"/>
      <c r="P1521" s="589"/>
      <c r="Q1521" s="590"/>
      <c r="R1521" s="589"/>
      <c r="S1521" s="589"/>
    </row>
    <row r="1522" spans="1:19" s="10" customFormat="1" ht="45" customHeight="1">
      <c r="A1522" s="48"/>
      <c r="B1522" s="102" t="s">
        <v>461</v>
      </c>
      <c r="C1522" s="72"/>
      <c r="D1522" s="73">
        <v>5</v>
      </c>
      <c r="E1522" s="475">
        <v>5</v>
      </c>
      <c r="F1522" s="120"/>
      <c r="G1522" s="589"/>
      <c r="H1522" s="589"/>
      <c r="I1522" s="589"/>
      <c r="J1522" s="589"/>
      <c r="K1522" s="589"/>
      <c r="L1522" s="589"/>
      <c r="M1522" s="589"/>
      <c r="N1522" s="589"/>
      <c r="O1522" s="589"/>
      <c r="P1522" s="589"/>
      <c r="Q1522" s="590"/>
      <c r="R1522" s="589"/>
      <c r="S1522" s="589"/>
    </row>
    <row r="1523" spans="1:19" s="10" customFormat="1" ht="36" customHeight="1">
      <c r="A1523" s="48"/>
      <c r="B1523" s="102" t="s">
        <v>462</v>
      </c>
      <c r="C1523" s="72"/>
      <c r="D1523" s="73">
        <v>100</v>
      </c>
      <c r="E1523" s="475">
        <v>75</v>
      </c>
      <c r="F1523" s="120"/>
      <c r="G1523" s="589"/>
      <c r="H1523" s="589"/>
      <c r="I1523" s="589"/>
      <c r="J1523" s="589"/>
      <c r="K1523" s="589"/>
      <c r="L1523" s="589"/>
      <c r="M1523" s="589"/>
      <c r="N1523" s="589"/>
      <c r="O1523" s="589"/>
      <c r="P1523" s="589"/>
      <c r="Q1523" s="590"/>
      <c r="R1523" s="589"/>
      <c r="S1523" s="589"/>
    </row>
    <row r="1524" spans="1:19" s="10" customFormat="1" ht="19.5" customHeight="1">
      <c r="A1524" s="48"/>
      <c r="B1524" s="102" t="s">
        <v>380</v>
      </c>
      <c r="C1524" s="72"/>
      <c r="D1524" s="73">
        <v>107</v>
      </c>
      <c r="E1524" s="475">
        <v>75</v>
      </c>
      <c r="F1524" s="120"/>
      <c r="G1524" s="589"/>
      <c r="H1524" s="589"/>
      <c r="I1524" s="589"/>
      <c r="J1524" s="589"/>
      <c r="K1524" s="589"/>
      <c r="L1524" s="589"/>
      <c r="M1524" s="589"/>
      <c r="N1524" s="589"/>
      <c r="O1524" s="589"/>
      <c r="P1524" s="589"/>
      <c r="Q1524" s="590"/>
      <c r="R1524" s="589"/>
      <c r="S1524" s="589"/>
    </row>
    <row r="1525" spans="1:19" s="10" customFormat="1" ht="19.5" customHeight="1">
      <c r="A1525" s="48"/>
      <c r="B1525" s="102" t="s">
        <v>381</v>
      </c>
      <c r="C1525" s="72"/>
      <c r="D1525" s="73">
        <v>116</v>
      </c>
      <c r="E1525" s="475">
        <v>75</v>
      </c>
      <c r="F1525" s="120"/>
      <c r="G1525" s="589"/>
      <c r="H1525" s="589"/>
      <c r="I1525" s="589"/>
      <c r="J1525" s="589"/>
      <c r="K1525" s="589"/>
      <c r="L1525" s="589"/>
      <c r="M1525" s="589"/>
      <c r="N1525" s="589"/>
      <c r="O1525" s="589"/>
      <c r="P1525" s="589"/>
      <c r="Q1525" s="590"/>
      <c r="R1525" s="589"/>
      <c r="S1525" s="589"/>
    </row>
    <row r="1526" spans="1:19" s="10" customFormat="1" ht="19.5" customHeight="1">
      <c r="A1526" s="48"/>
      <c r="B1526" s="102" t="s">
        <v>412</v>
      </c>
      <c r="C1526" s="72"/>
      <c r="D1526" s="73">
        <v>125</v>
      </c>
      <c r="E1526" s="475">
        <v>75</v>
      </c>
      <c r="F1526" s="120"/>
      <c r="G1526" s="589"/>
      <c r="H1526" s="589"/>
      <c r="I1526" s="589"/>
      <c r="J1526" s="589"/>
      <c r="K1526" s="589"/>
      <c r="L1526" s="589"/>
      <c r="M1526" s="589"/>
      <c r="N1526" s="589"/>
      <c r="O1526" s="589"/>
      <c r="P1526" s="589"/>
      <c r="Q1526" s="590"/>
      <c r="R1526" s="589"/>
      <c r="S1526" s="589"/>
    </row>
    <row r="1527" spans="1:19" s="10" customFormat="1" ht="22.5" customHeight="1">
      <c r="A1527" s="48"/>
      <c r="B1527" s="102" t="s">
        <v>158</v>
      </c>
      <c r="C1527" s="72"/>
      <c r="D1527" s="73">
        <v>12.5</v>
      </c>
      <c r="E1527" s="475">
        <v>10</v>
      </c>
      <c r="F1527" s="120"/>
      <c r="G1527" s="589"/>
      <c r="H1527" s="589"/>
      <c r="I1527" s="589"/>
      <c r="J1527" s="589"/>
      <c r="K1527" s="589"/>
      <c r="L1527" s="589"/>
      <c r="M1527" s="589"/>
      <c r="N1527" s="589"/>
      <c r="O1527" s="589"/>
      <c r="P1527" s="589"/>
      <c r="Q1527" s="590"/>
      <c r="R1527" s="589"/>
      <c r="S1527" s="589"/>
    </row>
    <row r="1528" spans="1:19" s="10" customFormat="1" ht="25.5" customHeight="1">
      <c r="A1528" s="48"/>
      <c r="B1528" s="102" t="s">
        <v>117</v>
      </c>
      <c r="C1528" s="72"/>
      <c r="D1528" s="73">
        <v>13</v>
      </c>
      <c r="E1528" s="475">
        <v>10</v>
      </c>
      <c r="F1528" s="120"/>
      <c r="G1528" s="589"/>
      <c r="H1528" s="589"/>
      <c r="I1528" s="589"/>
      <c r="J1528" s="589"/>
      <c r="K1528" s="589"/>
      <c r="L1528" s="589"/>
      <c r="M1528" s="589"/>
      <c r="N1528" s="589"/>
      <c r="O1528" s="589"/>
      <c r="P1528" s="589"/>
      <c r="Q1528" s="590"/>
      <c r="R1528" s="589"/>
      <c r="S1528" s="589"/>
    </row>
    <row r="1529" spans="1:19" s="10" customFormat="1" ht="27.75" customHeight="1">
      <c r="A1529" s="48"/>
      <c r="B1529" s="102" t="s">
        <v>64</v>
      </c>
      <c r="C1529" s="72"/>
      <c r="D1529" s="73">
        <v>12</v>
      </c>
      <c r="E1529" s="475">
        <v>10</v>
      </c>
      <c r="F1529" s="120"/>
      <c r="G1529" s="589"/>
      <c r="H1529" s="589"/>
      <c r="I1529" s="589"/>
      <c r="J1529" s="589"/>
      <c r="K1529" s="589"/>
      <c r="L1529" s="589"/>
      <c r="M1529" s="589"/>
      <c r="N1529" s="589"/>
      <c r="O1529" s="589"/>
      <c r="P1529" s="589"/>
      <c r="Q1529" s="590"/>
      <c r="R1529" s="589"/>
      <c r="S1529" s="589"/>
    </row>
    <row r="1530" spans="1:19" s="10" customFormat="1" ht="28.5" customHeight="1">
      <c r="A1530" s="48"/>
      <c r="B1530" s="102" t="s">
        <v>463</v>
      </c>
      <c r="C1530" s="72"/>
      <c r="D1530" s="73">
        <v>27</v>
      </c>
      <c r="E1530" s="475">
        <v>15</v>
      </c>
      <c r="F1530" s="120"/>
      <c r="G1530" s="589"/>
      <c r="H1530" s="589"/>
      <c r="I1530" s="589"/>
      <c r="J1530" s="589"/>
      <c r="K1530" s="589"/>
      <c r="L1530" s="589"/>
      <c r="M1530" s="589"/>
      <c r="N1530" s="589"/>
      <c r="O1530" s="589"/>
      <c r="P1530" s="589"/>
      <c r="Q1530" s="590"/>
      <c r="R1530" s="589"/>
      <c r="S1530" s="589"/>
    </row>
    <row r="1531" spans="1:19" s="10" customFormat="1" ht="41.25" customHeight="1">
      <c r="A1531" s="48"/>
      <c r="B1531" s="102" t="s">
        <v>66</v>
      </c>
      <c r="C1531" s="72"/>
      <c r="D1531" s="73">
        <v>5</v>
      </c>
      <c r="E1531" s="475">
        <v>5</v>
      </c>
      <c r="F1531" s="120"/>
      <c r="G1531" s="589"/>
      <c r="H1531" s="589"/>
      <c r="I1531" s="589"/>
      <c r="J1531" s="589"/>
      <c r="K1531" s="589"/>
      <c r="L1531" s="589"/>
      <c r="M1531" s="589"/>
      <c r="N1531" s="589"/>
      <c r="O1531" s="589"/>
      <c r="P1531" s="589"/>
      <c r="Q1531" s="590"/>
      <c r="R1531" s="589"/>
      <c r="S1531" s="589"/>
    </row>
    <row r="1532" spans="1:19" s="10" customFormat="1" ht="17.25" customHeight="1">
      <c r="A1532" s="48"/>
      <c r="B1532" s="102" t="s">
        <v>106</v>
      </c>
      <c r="C1532" s="72"/>
      <c r="D1532" s="73">
        <v>5</v>
      </c>
      <c r="E1532" s="475">
        <v>5</v>
      </c>
      <c r="F1532" s="120"/>
      <c r="G1532" s="589"/>
      <c r="H1532" s="589"/>
      <c r="I1532" s="589"/>
      <c r="J1532" s="589"/>
      <c r="K1532" s="589"/>
      <c r="L1532" s="589"/>
      <c r="M1532" s="589"/>
      <c r="N1532" s="589"/>
      <c r="O1532" s="589"/>
      <c r="P1532" s="589"/>
      <c r="Q1532" s="590"/>
      <c r="R1532" s="589"/>
      <c r="S1532" s="589"/>
    </row>
    <row r="1533" spans="1:19" s="10" customFormat="1" ht="28.5" customHeight="1">
      <c r="A1533" s="48"/>
      <c r="B1533" s="102" t="s">
        <v>421</v>
      </c>
      <c r="C1533" s="72"/>
      <c r="D1533" s="73">
        <v>190</v>
      </c>
      <c r="E1533" s="475">
        <v>190</v>
      </c>
      <c r="F1533" s="120"/>
      <c r="G1533" s="589"/>
      <c r="H1533" s="589"/>
      <c r="I1533" s="589"/>
      <c r="J1533" s="589"/>
      <c r="K1533" s="589"/>
      <c r="L1533" s="589"/>
      <c r="M1533" s="589"/>
      <c r="N1533" s="589"/>
      <c r="O1533" s="589"/>
      <c r="P1533" s="589"/>
      <c r="Q1533" s="590"/>
      <c r="R1533" s="589"/>
      <c r="S1533" s="589"/>
    </row>
    <row r="1534" spans="1:19" s="10" customFormat="1" ht="26.25" customHeight="1">
      <c r="A1534" s="48"/>
      <c r="B1534" s="102" t="s">
        <v>464</v>
      </c>
      <c r="C1534" s="72"/>
      <c r="D1534" s="73">
        <v>0.7</v>
      </c>
      <c r="E1534" s="475">
        <v>0.7</v>
      </c>
      <c r="F1534" s="476"/>
      <c r="G1534" s="476"/>
      <c r="H1534" s="476"/>
      <c r="I1534" s="476"/>
      <c r="J1534" s="476"/>
      <c r="K1534" s="476"/>
      <c r="L1534" s="476"/>
      <c r="M1534" s="476"/>
      <c r="N1534" s="476"/>
      <c r="O1534" s="476"/>
      <c r="P1534" s="476"/>
      <c r="Q1534" s="478"/>
      <c r="R1534" s="476"/>
      <c r="S1534" s="476"/>
    </row>
    <row r="1535" spans="2:205" s="17" customFormat="1" ht="42.75" customHeight="1">
      <c r="B1535" s="41" t="s">
        <v>27</v>
      </c>
      <c r="C1535" s="26">
        <v>230</v>
      </c>
      <c r="D1535" s="26"/>
      <c r="E1535" s="26"/>
      <c r="F1535" s="27">
        <v>18.05</v>
      </c>
      <c r="G1535" s="27">
        <v>18.98</v>
      </c>
      <c r="H1535" s="27">
        <v>36.7</v>
      </c>
      <c r="I1535" s="26">
        <v>345</v>
      </c>
      <c r="J1535" s="26"/>
      <c r="K1535" s="26">
        <f>SUM(K1539:K1546)</f>
        <v>45.156240000000004</v>
      </c>
      <c r="L1535" s="23">
        <v>3.1</v>
      </c>
      <c r="M1535" s="26">
        <v>0.15</v>
      </c>
      <c r="N1535" s="24">
        <v>16.6</v>
      </c>
      <c r="O1535" s="26">
        <v>0.6</v>
      </c>
      <c r="P1535" s="23">
        <v>151</v>
      </c>
      <c r="Q1535" s="26">
        <v>199</v>
      </c>
      <c r="R1535" s="27">
        <v>38.9</v>
      </c>
      <c r="S1535" s="26">
        <v>1.4</v>
      </c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  <c r="DE1535" s="9"/>
      <c r="DF1535" s="9"/>
      <c r="DG1535" s="9"/>
      <c r="DH1535" s="9"/>
      <c r="DI1535" s="9"/>
      <c r="DJ1535" s="9"/>
      <c r="DK1535" s="9"/>
      <c r="DL1535" s="9"/>
      <c r="DM1535" s="9"/>
      <c r="DN1535" s="9"/>
      <c r="DO1535" s="9"/>
      <c r="DP1535" s="9"/>
      <c r="DQ1535" s="9"/>
      <c r="DR1535" s="9"/>
      <c r="DS1535" s="9"/>
      <c r="DT1535" s="9"/>
      <c r="DU1535" s="9"/>
      <c r="DV1535" s="9"/>
      <c r="DW1535" s="9"/>
      <c r="DX1535" s="9"/>
      <c r="DY1535" s="9"/>
      <c r="DZ1535" s="9"/>
      <c r="EA1535" s="9"/>
      <c r="EB1535" s="9"/>
      <c r="EC1535" s="9"/>
      <c r="ED1535" s="9"/>
      <c r="EE1535" s="9"/>
      <c r="EF1535" s="9"/>
      <c r="EG1535" s="9"/>
      <c r="EH1535" s="9"/>
      <c r="EI1535" s="9"/>
      <c r="EJ1535" s="9"/>
      <c r="EK1535" s="9"/>
      <c r="EL1535" s="9"/>
      <c r="EM1535" s="9"/>
      <c r="EN1535" s="9"/>
      <c r="EO1535" s="9"/>
      <c r="EP1535" s="9"/>
      <c r="EQ1535" s="9"/>
      <c r="ER1535" s="9"/>
      <c r="ES1535" s="9"/>
      <c r="ET1535" s="9"/>
      <c r="EU1535" s="9"/>
      <c r="EV1535" s="9"/>
      <c r="EW1535" s="9"/>
      <c r="EX1535" s="9"/>
      <c r="EY1535" s="9"/>
      <c r="EZ1535" s="9"/>
      <c r="FA1535" s="9"/>
      <c r="FB1535" s="9"/>
      <c r="FC1535" s="9"/>
      <c r="FD1535" s="9"/>
      <c r="FE1535" s="9"/>
      <c r="FF1535" s="9"/>
      <c r="FG1535" s="9"/>
      <c r="FH1535" s="9"/>
      <c r="FI1535" s="9"/>
      <c r="FJ1535" s="9"/>
      <c r="FK1535" s="9"/>
      <c r="FL1535" s="9"/>
      <c r="FM1535" s="9"/>
      <c r="FN1535" s="9"/>
      <c r="FO1535" s="9"/>
      <c r="FP1535" s="9"/>
      <c r="FQ1535" s="9"/>
      <c r="FR1535" s="9"/>
      <c r="FS1535" s="9"/>
      <c r="FT1535" s="9"/>
      <c r="FU1535" s="9"/>
      <c r="FV1535" s="9"/>
      <c r="FW1535" s="9"/>
      <c r="FX1535" s="9"/>
      <c r="FY1535" s="9"/>
      <c r="FZ1535" s="9"/>
      <c r="GA1535" s="9"/>
      <c r="GB1535" s="9"/>
      <c r="GC1535" s="9"/>
      <c r="GD1535" s="9"/>
      <c r="GE1535" s="9"/>
      <c r="GF1535" s="9"/>
      <c r="GG1535" s="9"/>
      <c r="GH1535" s="9"/>
      <c r="GI1535" s="9"/>
      <c r="GJ1535" s="9"/>
      <c r="GK1535" s="9"/>
      <c r="GL1535" s="9"/>
      <c r="GM1535" s="9"/>
      <c r="GN1535" s="9"/>
      <c r="GO1535" s="9"/>
      <c r="GP1535" s="9"/>
      <c r="GQ1535" s="9"/>
      <c r="GR1535" s="9"/>
      <c r="GS1535" s="9"/>
      <c r="GT1535" s="9"/>
      <c r="GU1535" s="9"/>
      <c r="GV1535" s="9"/>
      <c r="GW1535" s="9"/>
    </row>
    <row r="1536" spans="2:205" s="37" customFormat="1" ht="27" customHeight="1">
      <c r="B1536" s="138" t="s">
        <v>165</v>
      </c>
      <c r="C1536" s="26"/>
      <c r="D1536" s="28">
        <v>78</v>
      </c>
      <c r="E1536" s="28">
        <v>72</v>
      </c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  <c r="EG1536" s="1"/>
      <c r="EH1536" s="1"/>
      <c r="EI1536" s="1"/>
      <c r="EJ1536" s="1"/>
      <c r="EK1536" s="1"/>
      <c r="EL1536" s="1"/>
      <c r="EM1536" s="1"/>
      <c r="EN1536" s="1"/>
      <c r="EO1536" s="1"/>
      <c r="EP1536" s="1"/>
      <c r="EQ1536" s="1"/>
      <c r="ER1536" s="1"/>
      <c r="ES1536" s="1"/>
      <c r="ET1536" s="1"/>
      <c r="EU1536" s="1"/>
      <c r="EV1536" s="1"/>
      <c r="EW1536" s="1"/>
      <c r="EX1536" s="1"/>
      <c r="EY1536" s="1"/>
      <c r="EZ1536" s="1"/>
      <c r="FA1536" s="1"/>
      <c r="FB1536" s="1"/>
      <c r="FC1536" s="1"/>
      <c r="FD1536" s="1"/>
      <c r="FE1536" s="1"/>
      <c r="FF1536" s="1"/>
      <c r="FG1536" s="1"/>
      <c r="FH1536" s="1"/>
      <c r="FI1536" s="1"/>
      <c r="FJ1536" s="1"/>
      <c r="FK1536" s="1"/>
      <c r="FL1536" s="1"/>
      <c r="FM1536" s="1"/>
      <c r="FN1536" s="1"/>
      <c r="FO1536" s="1"/>
      <c r="FP1536" s="1"/>
      <c r="FQ1536" s="1"/>
      <c r="FR1536" s="1"/>
      <c r="FS1536" s="1"/>
      <c r="FT1536" s="1"/>
      <c r="FU1536" s="1"/>
      <c r="FV1536" s="1"/>
      <c r="FW1536" s="1"/>
      <c r="FX1536" s="1"/>
      <c r="FY1536" s="1"/>
      <c r="FZ1536" s="1"/>
      <c r="GA1536" s="1"/>
      <c r="GB1536" s="1"/>
      <c r="GC1536" s="1"/>
      <c r="GD1536" s="1"/>
      <c r="GE1536" s="1"/>
      <c r="GF1536" s="1"/>
      <c r="GG1536" s="1"/>
      <c r="GH1536" s="1"/>
      <c r="GI1536" s="1"/>
      <c r="GJ1536" s="1"/>
      <c r="GK1536" s="1"/>
      <c r="GL1536" s="1"/>
      <c r="GM1536" s="1"/>
      <c r="GN1536" s="1"/>
      <c r="GO1536" s="1"/>
      <c r="GP1536" s="1"/>
      <c r="GQ1536" s="1"/>
      <c r="GR1536" s="1"/>
      <c r="GS1536" s="1"/>
      <c r="GT1536" s="1"/>
      <c r="GU1536" s="1"/>
      <c r="GV1536" s="1"/>
      <c r="GW1536" s="1"/>
    </row>
    <row r="1537" spans="2:205" s="37" customFormat="1" ht="27" customHeight="1">
      <c r="B1537" s="138" t="s">
        <v>110</v>
      </c>
      <c r="C1537" s="26"/>
      <c r="D1537" s="28">
        <v>78</v>
      </c>
      <c r="E1537" s="28">
        <v>72</v>
      </c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  <c r="EG1537" s="1"/>
      <c r="EH1537" s="1"/>
      <c r="EI1537" s="1"/>
      <c r="EJ1537" s="1"/>
      <c r="EK1537" s="1"/>
      <c r="EL1537" s="1"/>
      <c r="EM1537" s="1"/>
      <c r="EN1537" s="1"/>
      <c r="EO1537" s="1"/>
      <c r="EP1537" s="1"/>
      <c r="EQ1537" s="1"/>
      <c r="ER1537" s="1"/>
      <c r="ES1537" s="1"/>
      <c r="ET1537" s="1"/>
      <c r="EU1537" s="1"/>
      <c r="EV1537" s="1"/>
      <c r="EW1537" s="1"/>
      <c r="EX1537" s="1"/>
      <c r="EY1537" s="1"/>
      <c r="EZ1537" s="1"/>
      <c r="FA1537" s="1"/>
      <c r="FB1537" s="1"/>
      <c r="FC1537" s="1"/>
      <c r="FD1537" s="1"/>
      <c r="FE1537" s="1"/>
      <c r="FF1537" s="1"/>
      <c r="FG1537" s="1"/>
      <c r="FH1537" s="1"/>
      <c r="FI1537" s="1"/>
      <c r="FJ1537" s="1"/>
      <c r="FK1537" s="1"/>
      <c r="FL1537" s="1"/>
      <c r="FM1537" s="1"/>
      <c r="FN1537" s="1"/>
      <c r="FO1537" s="1"/>
      <c r="FP1537" s="1"/>
      <c r="FQ1537" s="1"/>
      <c r="FR1537" s="1"/>
      <c r="FS1537" s="1"/>
      <c r="FT1537" s="1"/>
      <c r="FU1537" s="1"/>
      <c r="FV1537" s="1"/>
      <c r="FW1537" s="1"/>
      <c r="FX1537" s="1"/>
      <c r="FY1537" s="1"/>
      <c r="FZ1537" s="1"/>
      <c r="GA1537" s="1"/>
      <c r="GB1537" s="1"/>
      <c r="GC1537" s="1"/>
      <c r="GD1537" s="1"/>
      <c r="GE1537" s="1"/>
      <c r="GF1537" s="1"/>
      <c r="GG1537" s="1"/>
      <c r="GH1537" s="1"/>
      <c r="GI1537" s="1"/>
      <c r="GJ1537" s="1"/>
      <c r="GK1537" s="1"/>
      <c r="GL1537" s="1"/>
      <c r="GM1537" s="1"/>
      <c r="GN1537" s="1"/>
      <c r="GO1537" s="1"/>
      <c r="GP1537" s="1"/>
      <c r="GQ1537" s="1"/>
      <c r="GR1537" s="1"/>
      <c r="GS1537" s="1"/>
      <c r="GT1537" s="1"/>
      <c r="GU1537" s="1"/>
      <c r="GV1537" s="1"/>
      <c r="GW1537" s="1"/>
    </row>
    <row r="1538" spans="2:205" s="37" customFormat="1" ht="27" customHeight="1">
      <c r="B1538" s="138" t="s">
        <v>111</v>
      </c>
      <c r="C1538" s="26"/>
      <c r="D1538" s="28">
        <v>75</v>
      </c>
      <c r="E1538" s="28">
        <v>72</v>
      </c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  <c r="EG1538" s="1"/>
      <c r="EH1538" s="1"/>
      <c r="EI1538" s="1"/>
      <c r="EJ1538" s="1"/>
      <c r="EK1538" s="1"/>
      <c r="EL1538" s="1"/>
      <c r="EM1538" s="1"/>
      <c r="EN1538" s="1"/>
      <c r="EO1538" s="1"/>
      <c r="EP1538" s="1"/>
      <c r="EQ1538" s="1"/>
      <c r="ER1538" s="1"/>
      <c r="ES1538" s="1"/>
      <c r="ET1538" s="1"/>
      <c r="EU1538" s="1"/>
      <c r="EV1538" s="1"/>
      <c r="EW1538" s="1"/>
      <c r="EX1538" s="1"/>
      <c r="EY1538" s="1"/>
      <c r="EZ1538" s="1"/>
      <c r="FA1538" s="1"/>
      <c r="FB1538" s="1"/>
      <c r="FC1538" s="1"/>
      <c r="FD1538" s="1"/>
      <c r="FE1538" s="1"/>
      <c r="FF1538" s="1"/>
      <c r="FG1538" s="1"/>
      <c r="FH1538" s="1"/>
      <c r="FI1538" s="1"/>
      <c r="FJ1538" s="1"/>
      <c r="FK1538" s="1"/>
      <c r="FL1538" s="1"/>
      <c r="FM1538" s="1"/>
      <c r="FN1538" s="1"/>
      <c r="FO1538" s="1"/>
      <c r="FP1538" s="1"/>
      <c r="FQ1538" s="1"/>
      <c r="FR1538" s="1"/>
      <c r="FS1538" s="1"/>
      <c r="FT1538" s="1"/>
      <c r="FU1538" s="1"/>
      <c r="FV1538" s="1"/>
      <c r="FW1538" s="1"/>
      <c r="FX1538" s="1"/>
      <c r="FY1538" s="1"/>
      <c r="FZ1538" s="1"/>
      <c r="GA1538" s="1"/>
      <c r="GB1538" s="1"/>
      <c r="GC1538" s="1"/>
      <c r="GD1538" s="1"/>
      <c r="GE1538" s="1"/>
      <c r="GF1538" s="1"/>
      <c r="GG1538" s="1"/>
      <c r="GH1538" s="1"/>
      <c r="GI1538" s="1"/>
      <c r="GJ1538" s="1"/>
      <c r="GK1538" s="1"/>
      <c r="GL1538" s="1"/>
      <c r="GM1538" s="1"/>
      <c r="GN1538" s="1"/>
      <c r="GO1538" s="1"/>
      <c r="GP1538" s="1"/>
      <c r="GQ1538" s="1"/>
      <c r="GR1538" s="1"/>
      <c r="GS1538" s="1"/>
      <c r="GT1538" s="1"/>
      <c r="GU1538" s="1"/>
      <c r="GV1538" s="1"/>
      <c r="GW1538" s="1"/>
    </row>
    <row r="1539" spans="2:205" s="37" customFormat="1" ht="27" customHeight="1">
      <c r="B1539" s="99" t="s">
        <v>143</v>
      </c>
      <c r="C1539" s="26"/>
      <c r="D1539" s="28">
        <v>73</v>
      </c>
      <c r="E1539" s="28">
        <v>72</v>
      </c>
      <c r="F1539" s="29"/>
      <c r="G1539" s="29"/>
      <c r="H1539" s="29"/>
      <c r="I1539" s="29"/>
      <c r="J1539" s="29">
        <v>496</v>
      </c>
      <c r="K1539" s="29">
        <f>J1539*D1539/1000</f>
        <v>36.208</v>
      </c>
      <c r="L1539" s="29"/>
      <c r="M1539" s="29"/>
      <c r="N1539" s="29"/>
      <c r="O1539" s="29"/>
      <c r="P1539" s="29"/>
      <c r="Q1539" s="29"/>
      <c r="R1539" s="29"/>
      <c r="S1539" s="29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  <c r="EG1539" s="1"/>
      <c r="EH1539" s="1"/>
      <c r="EI1539" s="1"/>
      <c r="EJ1539" s="1"/>
      <c r="EK1539" s="1"/>
      <c r="EL1539" s="1"/>
      <c r="EM1539" s="1"/>
      <c r="EN1539" s="1"/>
      <c r="EO1539" s="1"/>
      <c r="EP1539" s="1"/>
      <c r="EQ1539" s="1"/>
      <c r="ER1539" s="1"/>
      <c r="ES1539" s="1"/>
      <c r="ET1539" s="1"/>
      <c r="EU1539" s="1"/>
      <c r="EV1539" s="1"/>
      <c r="EW1539" s="1"/>
      <c r="EX1539" s="1"/>
      <c r="EY1539" s="1"/>
      <c r="EZ1539" s="1"/>
      <c r="FA1539" s="1"/>
      <c r="FB1539" s="1"/>
      <c r="FC1539" s="1"/>
      <c r="FD1539" s="1"/>
      <c r="FE1539" s="1"/>
      <c r="FF1539" s="1"/>
      <c r="FG1539" s="1"/>
      <c r="FH1539" s="1"/>
      <c r="FI1539" s="1"/>
      <c r="FJ1539" s="1"/>
      <c r="FK1539" s="1"/>
      <c r="FL1539" s="1"/>
      <c r="FM1539" s="1"/>
      <c r="FN1539" s="1"/>
      <c r="FO1539" s="1"/>
      <c r="FP1539" s="1"/>
      <c r="FQ1539" s="1"/>
      <c r="FR1539" s="1"/>
      <c r="FS1539" s="1"/>
      <c r="FT1539" s="1"/>
      <c r="FU1539" s="1"/>
      <c r="FV1539" s="1"/>
      <c r="FW1539" s="1"/>
      <c r="FX1539" s="1"/>
      <c r="FY1539" s="1"/>
      <c r="FZ1539" s="1"/>
      <c r="GA1539" s="1"/>
      <c r="GB1539" s="1"/>
      <c r="GC1539" s="1"/>
      <c r="GD1539" s="1"/>
      <c r="GE1539" s="1"/>
      <c r="GF1539" s="1"/>
      <c r="GG1539" s="1"/>
      <c r="GH1539" s="1"/>
      <c r="GI1539" s="1"/>
      <c r="GJ1539" s="1"/>
      <c r="GK1539" s="1"/>
      <c r="GL1539" s="1"/>
      <c r="GM1539" s="1"/>
      <c r="GN1539" s="1"/>
      <c r="GO1539" s="1"/>
      <c r="GP1539" s="1"/>
      <c r="GQ1539" s="1"/>
      <c r="GR1539" s="1"/>
      <c r="GS1539" s="1"/>
      <c r="GT1539" s="1"/>
      <c r="GU1539" s="1"/>
      <c r="GV1539" s="1"/>
      <c r="GW1539" s="1"/>
    </row>
    <row r="1540" spans="2:205" s="37" customFormat="1" ht="27" customHeight="1">
      <c r="B1540" s="99" t="s">
        <v>179</v>
      </c>
      <c r="C1540" s="26"/>
      <c r="D1540" s="28">
        <v>73</v>
      </c>
      <c r="E1540" s="28">
        <v>72</v>
      </c>
      <c r="F1540" s="29"/>
      <c r="G1540" s="29"/>
      <c r="H1540" s="29"/>
      <c r="I1540" s="29"/>
      <c r="J1540" s="29"/>
      <c r="K1540" s="29">
        <f aca="true" t="shared" si="63" ref="K1540:K1546">J1540*D1540/1000</f>
        <v>0</v>
      </c>
      <c r="L1540" s="29"/>
      <c r="M1540" s="29"/>
      <c r="N1540" s="29"/>
      <c r="O1540" s="29"/>
      <c r="P1540" s="29"/>
      <c r="Q1540" s="29"/>
      <c r="R1540" s="29"/>
      <c r="S1540" s="29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  <c r="EG1540" s="1"/>
      <c r="EH1540" s="1"/>
      <c r="EI1540" s="1"/>
      <c r="EJ1540" s="1"/>
      <c r="EK1540" s="1"/>
      <c r="EL1540" s="1"/>
      <c r="EM1540" s="1"/>
      <c r="EN1540" s="1"/>
      <c r="EO1540" s="1"/>
      <c r="EP1540" s="1"/>
      <c r="EQ1540" s="1"/>
      <c r="ER1540" s="1"/>
      <c r="ES1540" s="1"/>
      <c r="ET1540" s="1"/>
      <c r="EU1540" s="1"/>
      <c r="EV1540" s="1"/>
      <c r="EW1540" s="1"/>
      <c r="EX1540" s="1"/>
      <c r="EY1540" s="1"/>
      <c r="EZ1540" s="1"/>
      <c r="FA1540" s="1"/>
      <c r="FB1540" s="1"/>
      <c r="FC1540" s="1"/>
      <c r="FD1540" s="1"/>
      <c r="FE1540" s="1"/>
      <c r="FF1540" s="1"/>
      <c r="FG1540" s="1"/>
      <c r="FH1540" s="1"/>
      <c r="FI1540" s="1"/>
      <c r="FJ1540" s="1"/>
      <c r="FK1540" s="1"/>
      <c r="FL1540" s="1"/>
      <c r="FM1540" s="1"/>
      <c r="FN1540" s="1"/>
      <c r="FO1540" s="1"/>
      <c r="FP1540" s="1"/>
      <c r="FQ1540" s="1"/>
      <c r="FR1540" s="1"/>
      <c r="FS1540" s="1"/>
      <c r="FT1540" s="1"/>
      <c r="FU1540" s="1"/>
      <c r="FV1540" s="1"/>
      <c r="FW1540" s="1"/>
      <c r="FX1540" s="1"/>
      <c r="FY1540" s="1"/>
      <c r="FZ1540" s="1"/>
      <c r="GA1540" s="1"/>
      <c r="GB1540" s="1"/>
      <c r="GC1540" s="1"/>
      <c r="GD1540" s="1"/>
      <c r="GE1540" s="1"/>
      <c r="GF1540" s="1"/>
      <c r="GG1540" s="1"/>
      <c r="GH1540" s="1"/>
      <c r="GI1540" s="1"/>
      <c r="GJ1540" s="1"/>
      <c r="GK1540" s="1"/>
      <c r="GL1540" s="1"/>
      <c r="GM1540" s="1"/>
      <c r="GN1540" s="1"/>
      <c r="GO1540" s="1"/>
      <c r="GP1540" s="1"/>
      <c r="GQ1540" s="1"/>
      <c r="GR1540" s="1"/>
      <c r="GS1540" s="1"/>
      <c r="GT1540" s="1"/>
      <c r="GU1540" s="1"/>
      <c r="GV1540" s="1"/>
      <c r="GW1540" s="1"/>
    </row>
    <row r="1541" spans="2:205" s="37" customFormat="1" ht="27" customHeight="1">
      <c r="B1541" s="138" t="s">
        <v>112</v>
      </c>
      <c r="C1541" s="26"/>
      <c r="D1541" s="28">
        <v>52</v>
      </c>
      <c r="E1541" s="28">
        <v>52</v>
      </c>
      <c r="F1541" s="29"/>
      <c r="G1541" s="29"/>
      <c r="H1541" s="29"/>
      <c r="I1541" s="29"/>
      <c r="J1541" s="29">
        <v>79.36</v>
      </c>
      <c r="K1541" s="29">
        <f t="shared" si="63"/>
        <v>4.126720000000001</v>
      </c>
      <c r="L1541" s="29"/>
      <c r="M1541" s="29"/>
      <c r="N1541" s="29"/>
      <c r="O1541" s="29"/>
      <c r="P1541" s="29"/>
      <c r="Q1541" s="29"/>
      <c r="R1541" s="29"/>
      <c r="S1541" s="29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  <c r="EA1541" s="1"/>
      <c r="EB1541" s="1"/>
      <c r="EC1541" s="1"/>
      <c r="ED1541" s="1"/>
      <c r="EE1541" s="1"/>
      <c r="EF1541" s="1"/>
      <c r="EG1541" s="1"/>
      <c r="EH1541" s="1"/>
      <c r="EI1541" s="1"/>
      <c r="EJ1541" s="1"/>
      <c r="EK1541" s="1"/>
      <c r="EL1541" s="1"/>
      <c r="EM1541" s="1"/>
      <c r="EN1541" s="1"/>
      <c r="EO1541" s="1"/>
      <c r="EP1541" s="1"/>
      <c r="EQ1541" s="1"/>
      <c r="ER1541" s="1"/>
      <c r="ES1541" s="1"/>
      <c r="ET1541" s="1"/>
      <c r="EU1541" s="1"/>
      <c r="EV1541" s="1"/>
      <c r="EW1541" s="1"/>
      <c r="EX1541" s="1"/>
      <c r="EY1541" s="1"/>
      <c r="EZ1541" s="1"/>
      <c r="FA1541" s="1"/>
      <c r="FB1541" s="1"/>
      <c r="FC1541" s="1"/>
      <c r="FD1541" s="1"/>
      <c r="FE1541" s="1"/>
      <c r="FF1541" s="1"/>
      <c r="FG1541" s="1"/>
      <c r="FH1541" s="1"/>
      <c r="FI1541" s="1"/>
      <c r="FJ1541" s="1"/>
      <c r="FK1541" s="1"/>
      <c r="FL1541" s="1"/>
      <c r="FM1541" s="1"/>
      <c r="FN1541" s="1"/>
      <c r="FO1541" s="1"/>
      <c r="FP1541" s="1"/>
      <c r="FQ1541" s="1"/>
      <c r="FR1541" s="1"/>
      <c r="FS1541" s="1"/>
      <c r="FT1541" s="1"/>
      <c r="FU1541" s="1"/>
      <c r="FV1541" s="1"/>
      <c r="FW1541" s="1"/>
      <c r="FX1541" s="1"/>
      <c r="FY1541" s="1"/>
      <c r="FZ1541" s="1"/>
      <c r="GA1541" s="1"/>
      <c r="GB1541" s="1"/>
      <c r="GC1541" s="1"/>
      <c r="GD1541" s="1"/>
      <c r="GE1541" s="1"/>
      <c r="GF1541" s="1"/>
      <c r="GG1541" s="1"/>
      <c r="GH1541" s="1"/>
      <c r="GI1541" s="1"/>
      <c r="GJ1541" s="1"/>
      <c r="GK1541" s="1"/>
      <c r="GL1541" s="1"/>
      <c r="GM1541" s="1"/>
      <c r="GN1541" s="1"/>
      <c r="GO1541" s="1"/>
      <c r="GP1541" s="1"/>
      <c r="GQ1541" s="1"/>
      <c r="GR1541" s="1"/>
      <c r="GS1541" s="1"/>
      <c r="GT1541" s="1"/>
      <c r="GU1541" s="1"/>
      <c r="GV1541" s="1"/>
      <c r="GW1541" s="1"/>
    </row>
    <row r="1542" spans="2:205" s="37" customFormat="1" ht="27" customHeight="1">
      <c r="B1542" s="138" t="s">
        <v>69</v>
      </c>
      <c r="C1542" s="26"/>
      <c r="D1542" s="28">
        <v>56</v>
      </c>
      <c r="E1542" s="28">
        <v>45</v>
      </c>
      <c r="F1542" s="29"/>
      <c r="G1542" s="29"/>
      <c r="H1542" s="29"/>
      <c r="I1542" s="29"/>
      <c r="J1542" s="29"/>
      <c r="K1542" s="29">
        <f t="shared" si="63"/>
        <v>0</v>
      </c>
      <c r="L1542" s="29"/>
      <c r="M1542" s="29"/>
      <c r="N1542" s="29"/>
      <c r="O1542" s="29"/>
      <c r="P1542" s="29"/>
      <c r="Q1542" s="29"/>
      <c r="R1542" s="29"/>
      <c r="S1542" s="29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  <c r="EA1542" s="1"/>
      <c r="EB1542" s="1"/>
      <c r="EC1542" s="1"/>
      <c r="ED1542" s="1"/>
      <c r="EE1542" s="1"/>
      <c r="EF1542" s="1"/>
      <c r="EG1542" s="1"/>
      <c r="EH1542" s="1"/>
      <c r="EI1542" s="1"/>
      <c r="EJ1542" s="1"/>
      <c r="EK1542" s="1"/>
      <c r="EL1542" s="1"/>
      <c r="EM1542" s="1"/>
      <c r="EN1542" s="1"/>
      <c r="EO1542" s="1"/>
      <c r="EP1542" s="1"/>
      <c r="EQ1542" s="1"/>
      <c r="ER1542" s="1"/>
      <c r="ES1542" s="1"/>
      <c r="ET1542" s="1"/>
      <c r="EU1542" s="1"/>
      <c r="EV1542" s="1"/>
      <c r="EW1542" s="1"/>
      <c r="EX1542" s="1"/>
      <c r="EY1542" s="1"/>
      <c r="EZ1542" s="1"/>
      <c r="FA1542" s="1"/>
      <c r="FB1542" s="1"/>
      <c r="FC1542" s="1"/>
      <c r="FD1542" s="1"/>
      <c r="FE1542" s="1"/>
      <c r="FF1542" s="1"/>
      <c r="FG1542" s="1"/>
      <c r="FH1542" s="1"/>
      <c r="FI1542" s="1"/>
      <c r="FJ1542" s="1"/>
      <c r="FK1542" s="1"/>
      <c r="FL1542" s="1"/>
      <c r="FM1542" s="1"/>
      <c r="FN1542" s="1"/>
      <c r="FO1542" s="1"/>
      <c r="FP1542" s="1"/>
      <c r="FQ1542" s="1"/>
      <c r="FR1542" s="1"/>
      <c r="FS1542" s="1"/>
      <c r="FT1542" s="1"/>
      <c r="FU1542" s="1"/>
      <c r="FV1542" s="1"/>
      <c r="FW1542" s="1"/>
      <c r="FX1542" s="1"/>
      <c r="FY1542" s="1"/>
      <c r="FZ1542" s="1"/>
      <c r="GA1542" s="1"/>
      <c r="GB1542" s="1"/>
      <c r="GC1542" s="1"/>
      <c r="GD1542" s="1"/>
      <c r="GE1542" s="1"/>
      <c r="GF1542" s="1"/>
      <c r="GG1542" s="1"/>
      <c r="GH1542" s="1"/>
      <c r="GI1542" s="1"/>
      <c r="GJ1542" s="1"/>
      <c r="GK1542" s="1"/>
      <c r="GL1542" s="1"/>
      <c r="GM1542" s="1"/>
      <c r="GN1542" s="1"/>
      <c r="GO1542" s="1"/>
      <c r="GP1542" s="1"/>
      <c r="GQ1542" s="1"/>
      <c r="GR1542" s="1"/>
      <c r="GS1542" s="1"/>
      <c r="GT1542" s="1"/>
      <c r="GU1542" s="1"/>
      <c r="GV1542" s="1"/>
      <c r="GW1542" s="1"/>
    </row>
    <row r="1543" spans="2:205" s="37" customFormat="1" ht="27" customHeight="1">
      <c r="B1543" s="138" t="s">
        <v>113</v>
      </c>
      <c r="C1543" s="26"/>
      <c r="D1543" s="28">
        <v>60</v>
      </c>
      <c r="E1543" s="28">
        <v>45</v>
      </c>
      <c r="F1543" s="29"/>
      <c r="G1543" s="29"/>
      <c r="H1543" s="29"/>
      <c r="I1543" s="29"/>
      <c r="J1543" s="29">
        <v>48</v>
      </c>
      <c r="K1543" s="29">
        <f t="shared" si="63"/>
        <v>2.88</v>
      </c>
      <c r="L1543" s="29"/>
      <c r="M1543" s="29"/>
      <c r="N1543" s="29"/>
      <c r="O1543" s="29"/>
      <c r="P1543" s="29"/>
      <c r="Q1543" s="29"/>
      <c r="R1543" s="29"/>
      <c r="S1543" s="29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  <c r="EA1543" s="1"/>
      <c r="EB1543" s="1"/>
      <c r="EC1543" s="1"/>
      <c r="ED1543" s="1"/>
      <c r="EE1543" s="1"/>
      <c r="EF1543" s="1"/>
      <c r="EG1543" s="1"/>
      <c r="EH1543" s="1"/>
      <c r="EI1543" s="1"/>
      <c r="EJ1543" s="1"/>
      <c r="EK1543" s="1"/>
      <c r="EL1543" s="1"/>
      <c r="EM1543" s="1"/>
      <c r="EN1543" s="1"/>
      <c r="EO1543" s="1"/>
      <c r="EP1543" s="1"/>
      <c r="EQ1543" s="1"/>
      <c r="ER1543" s="1"/>
      <c r="ES1543" s="1"/>
      <c r="ET1543" s="1"/>
      <c r="EU1543" s="1"/>
      <c r="EV1543" s="1"/>
      <c r="EW1543" s="1"/>
      <c r="EX1543" s="1"/>
      <c r="EY1543" s="1"/>
      <c r="EZ1543" s="1"/>
      <c r="FA1543" s="1"/>
      <c r="FB1543" s="1"/>
      <c r="FC1543" s="1"/>
      <c r="FD1543" s="1"/>
      <c r="FE1543" s="1"/>
      <c r="FF1543" s="1"/>
      <c r="FG1543" s="1"/>
      <c r="FH1543" s="1"/>
      <c r="FI1543" s="1"/>
      <c r="FJ1543" s="1"/>
      <c r="FK1543" s="1"/>
      <c r="FL1543" s="1"/>
      <c r="FM1543" s="1"/>
      <c r="FN1543" s="1"/>
      <c r="FO1543" s="1"/>
      <c r="FP1543" s="1"/>
      <c r="FQ1543" s="1"/>
      <c r="FR1543" s="1"/>
      <c r="FS1543" s="1"/>
      <c r="FT1543" s="1"/>
      <c r="FU1543" s="1"/>
      <c r="FV1543" s="1"/>
      <c r="FW1543" s="1"/>
      <c r="FX1543" s="1"/>
      <c r="FY1543" s="1"/>
      <c r="FZ1543" s="1"/>
      <c r="GA1543" s="1"/>
      <c r="GB1543" s="1"/>
      <c r="GC1543" s="1"/>
      <c r="GD1543" s="1"/>
      <c r="GE1543" s="1"/>
      <c r="GF1543" s="1"/>
      <c r="GG1543" s="1"/>
      <c r="GH1543" s="1"/>
      <c r="GI1543" s="1"/>
      <c r="GJ1543" s="1"/>
      <c r="GK1543" s="1"/>
      <c r="GL1543" s="1"/>
      <c r="GM1543" s="1"/>
      <c r="GN1543" s="1"/>
      <c r="GO1543" s="1"/>
      <c r="GP1543" s="1"/>
      <c r="GQ1543" s="1"/>
      <c r="GR1543" s="1"/>
      <c r="GS1543" s="1"/>
      <c r="GT1543" s="1"/>
      <c r="GU1543" s="1"/>
      <c r="GV1543" s="1"/>
      <c r="GW1543" s="1"/>
    </row>
    <row r="1544" spans="2:205" s="37" customFormat="1" ht="39" customHeight="1">
      <c r="B1544" s="138" t="s">
        <v>64</v>
      </c>
      <c r="C1544" s="26"/>
      <c r="D1544" s="28">
        <v>17.8</v>
      </c>
      <c r="E1544" s="28">
        <v>15</v>
      </c>
      <c r="F1544" s="29"/>
      <c r="G1544" s="29"/>
      <c r="H1544" s="29"/>
      <c r="I1544" s="29"/>
      <c r="J1544" s="29">
        <v>38.4</v>
      </c>
      <c r="K1544" s="29">
        <f t="shared" si="63"/>
        <v>0.68352</v>
      </c>
      <c r="L1544" s="29"/>
      <c r="M1544" s="29"/>
      <c r="N1544" s="29"/>
      <c r="O1544" s="29"/>
      <c r="P1544" s="29"/>
      <c r="Q1544" s="29"/>
      <c r="R1544" s="29"/>
      <c r="S1544" s="29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  <c r="EA1544" s="1"/>
      <c r="EB1544" s="1"/>
      <c r="EC1544" s="1"/>
      <c r="ED1544" s="1"/>
      <c r="EE1544" s="1"/>
      <c r="EF1544" s="1"/>
      <c r="EG1544" s="1"/>
      <c r="EH1544" s="1"/>
      <c r="EI1544" s="1"/>
      <c r="EJ1544" s="1"/>
      <c r="EK1544" s="1"/>
      <c r="EL1544" s="1"/>
      <c r="EM1544" s="1"/>
      <c r="EN1544" s="1"/>
      <c r="EO1544" s="1"/>
      <c r="EP1544" s="1"/>
      <c r="EQ1544" s="1"/>
      <c r="ER1544" s="1"/>
      <c r="ES1544" s="1"/>
      <c r="ET1544" s="1"/>
      <c r="EU1544" s="1"/>
      <c r="EV1544" s="1"/>
      <c r="EW1544" s="1"/>
      <c r="EX1544" s="1"/>
      <c r="EY1544" s="1"/>
      <c r="EZ1544" s="1"/>
      <c r="FA1544" s="1"/>
      <c r="FB1544" s="1"/>
      <c r="FC1544" s="1"/>
      <c r="FD1544" s="1"/>
      <c r="FE1544" s="1"/>
      <c r="FF1544" s="1"/>
      <c r="FG1544" s="1"/>
      <c r="FH1544" s="1"/>
      <c r="FI1544" s="1"/>
      <c r="FJ1544" s="1"/>
      <c r="FK1544" s="1"/>
      <c r="FL1544" s="1"/>
      <c r="FM1544" s="1"/>
      <c r="FN1544" s="1"/>
      <c r="FO1544" s="1"/>
      <c r="FP1544" s="1"/>
      <c r="FQ1544" s="1"/>
      <c r="FR1544" s="1"/>
      <c r="FS1544" s="1"/>
      <c r="FT1544" s="1"/>
      <c r="FU1544" s="1"/>
      <c r="FV1544" s="1"/>
      <c r="FW1544" s="1"/>
      <c r="FX1544" s="1"/>
      <c r="FY1544" s="1"/>
      <c r="FZ1544" s="1"/>
      <c r="GA1544" s="1"/>
      <c r="GB1544" s="1"/>
      <c r="GC1544" s="1"/>
      <c r="GD1544" s="1"/>
      <c r="GE1544" s="1"/>
      <c r="GF1544" s="1"/>
      <c r="GG1544" s="1"/>
      <c r="GH1544" s="1"/>
      <c r="GI1544" s="1"/>
      <c r="GJ1544" s="1"/>
      <c r="GK1544" s="1"/>
      <c r="GL1544" s="1"/>
      <c r="GM1544" s="1"/>
      <c r="GN1544" s="1"/>
      <c r="GO1544" s="1"/>
      <c r="GP1544" s="1"/>
      <c r="GQ1544" s="1"/>
      <c r="GR1544" s="1"/>
      <c r="GS1544" s="1"/>
      <c r="GT1544" s="1"/>
      <c r="GU1544" s="1"/>
      <c r="GV1544" s="1"/>
      <c r="GW1544" s="1"/>
    </row>
    <row r="1545" spans="2:205" s="37" customFormat="1" ht="27" customHeight="1">
      <c r="B1545" s="138" t="s">
        <v>66</v>
      </c>
      <c r="C1545" s="26"/>
      <c r="D1545" s="28">
        <v>7</v>
      </c>
      <c r="E1545" s="28">
        <v>7</v>
      </c>
      <c r="F1545" s="29"/>
      <c r="G1545" s="29"/>
      <c r="H1545" s="29"/>
      <c r="I1545" s="29"/>
      <c r="J1545" s="29">
        <v>178</v>
      </c>
      <c r="K1545" s="29">
        <f t="shared" si="63"/>
        <v>1.246</v>
      </c>
      <c r="L1545" s="29"/>
      <c r="M1545" s="29"/>
      <c r="N1545" s="29"/>
      <c r="O1545" s="29"/>
      <c r="P1545" s="29"/>
      <c r="Q1545" s="29"/>
      <c r="R1545" s="29"/>
      <c r="S1545" s="29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  <c r="EA1545" s="1"/>
      <c r="EB1545" s="1"/>
      <c r="EC1545" s="1"/>
      <c r="ED1545" s="1"/>
      <c r="EE1545" s="1"/>
      <c r="EF1545" s="1"/>
      <c r="EG1545" s="1"/>
      <c r="EH1545" s="1"/>
      <c r="EI1545" s="1"/>
      <c r="EJ1545" s="1"/>
      <c r="EK1545" s="1"/>
      <c r="EL1545" s="1"/>
      <c r="EM1545" s="1"/>
      <c r="EN1545" s="1"/>
      <c r="EO1545" s="1"/>
      <c r="EP1545" s="1"/>
      <c r="EQ1545" s="1"/>
      <c r="ER1545" s="1"/>
      <c r="ES1545" s="1"/>
      <c r="ET1545" s="1"/>
      <c r="EU1545" s="1"/>
      <c r="EV1545" s="1"/>
      <c r="EW1545" s="1"/>
      <c r="EX1545" s="1"/>
      <c r="EY1545" s="1"/>
      <c r="EZ1545" s="1"/>
      <c r="FA1545" s="1"/>
      <c r="FB1545" s="1"/>
      <c r="FC1545" s="1"/>
      <c r="FD1545" s="1"/>
      <c r="FE1545" s="1"/>
      <c r="FF1545" s="1"/>
      <c r="FG1545" s="1"/>
      <c r="FH1545" s="1"/>
      <c r="FI1545" s="1"/>
      <c r="FJ1545" s="1"/>
      <c r="FK1545" s="1"/>
      <c r="FL1545" s="1"/>
      <c r="FM1545" s="1"/>
      <c r="FN1545" s="1"/>
      <c r="FO1545" s="1"/>
      <c r="FP1545" s="1"/>
      <c r="FQ1545" s="1"/>
      <c r="FR1545" s="1"/>
      <c r="FS1545" s="1"/>
      <c r="FT1545" s="1"/>
      <c r="FU1545" s="1"/>
      <c r="FV1545" s="1"/>
      <c r="FW1545" s="1"/>
      <c r="FX1545" s="1"/>
      <c r="FY1545" s="1"/>
      <c r="FZ1545" s="1"/>
      <c r="GA1545" s="1"/>
      <c r="GB1545" s="1"/>
      <c r="GC1545" s="1"/>
      <c r="GD1545" s="1"/>
      <c r="GE1545" s="1"/>
      <c r="GF1545" s="1"/>
      <c r="GG1545" s="1"/>
      <c r="GH1545" s="1"/>
      <c r="GI1545" s="1"/>
      <c r="GJ1545" s="1"/>
      <c r="GK1545" s="1"/>
      <c r="GL1545" s="1"/>
      <c r="GM1545" s="1"/>
      <c r="GN1545" s="1"/>
      <c r="GO1545" s="1"/>
      <c r="GP1545" s="1"/>
      <c r="GQ1545" s="1"/>
      <c r="GR1545" s="1"/>
      <c r="GS1545" s="1"/>
      <c r="GT1545" s="1"/>
      <c r="GU1545" s="1"/>
      <c r="GV1545" s="1"/>
      <c r="GW1545" s="1"/>
    </row>
    <row r="1546" spans="2:205" s="37" customFormat="1" ht="27" customHeight="1">
      <c r="B1546" s="138" t="s">
        <v>15</v>
      </c>
      <c r="C1546" s="26"/>
      <c r="D1546" s="28">
        <v>1</v>
      </c>
      <c r="E1546" s="28">
        <v>1</v>
      </c>
      <c r="F1546" s="29"/>
      <c r="G1546" s="29"/>
      <c r="H1546" s="29"/>
      <c r="I1546" s="29"/>
      <c r="J1546" s="29">
        <v>12</v>
      </c>
      <c r="K1546" s="29">
        <f t="shared" si="63"/>
        <v>0.012</v>
      </c>
      <c r="L1546" s="29"/>
      <c r="M1546" s="29"/>
      <c r="N1546" s="29"/>
      <c r="O1546" s="29"/>
      <c r="P1546" s="29"/>
      <c r="Q1546" s="29"/>
      <c r="R1546" s="29"/>
      <c r="S1546" s="29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  <c r="EG1546" s="1"/>
      <c r="EH1546" s="1"/>
      <c r="EI1546" s="1"/>
      <c r="EJ1546" s="1"/>
      <c r="EK1546" s="1"/>
      <c r="EL1546" s="1"/>
      <c r="EM1546" s="1"/>
      <c r="EN1546" s="1"/>
      <c r="EO1546" s="1"/>
      <c r="EP1546" s="1"/>
      <c r="EQ1546" s="1"/>
      <c r="ER1546" s="1"/>
      <c r="ES1546" s="1"/>
      <c r="ET1546" s="1"/>
      <c r="EU1546" s="1"/>
      <c r="EV1546" s="1"/>
      <c r="EW1546" s="1"/>
      <c r="EX1546" s="1"/>
      <c r="EY1546" s="1"/>
      <c r="EZ1546" s="1"/>
      <c r="FA1546" s="1"/>
      <c r="FB1546" s="1"/>
      <c r="FC1546" s="1"/>
      <c r="FD1546" s="1"/>
      <c r="FE1546" s="1"/>
      <c r="FF1546" s="1"/>
      <c r="FG1546" s="1"/>
      <c r="FH1546" s="1"/>
      <c r="FI1546" s="1"/>
      <c r="FJ1546" s="1"/>
      <c r="FK1546" s="1"/>
      <c r="FL1546" s="1"/>
      <c r="FM1546" s="1"/>
      <c r="FN1546" s="1"/>
      <c r="FO1546" s="1"/>
      <c r="FP1546" s="1"/>
      <c r="FQ1546" s="1"/>
      <c r="FR1546" s="1"/>
      <c r="FS1546" s="1"/>
      <c r="FT1546" s="1"/>
      <c r="FU1546" s="1"/>
      <c r="FV1546" s="1"/>
      <c r="FW1546" s="1"/>
      <c r="FX1546" s="1"/>
      <c r="FY1546" s="1"/>
      <c r="FZ1546" s="1"/>
      <c r="GA1546" s="1"/>
      <c r="GB1546" s="1"/>
      <c r="GC1546" s="1"/>
      <c r="GD1546" s="1"/>
      <c r="GE1546" s="1"/>
      <c r="GF1546" s="1"/>
      <c r="GG1546" s="1"/>
      <c r="GH1546" s="1"/>
      <c r="GI1546" s="1"/>
      <c r="GJ1546" s="1"/>
      <c r="GK1546" s="1"/>
      <c r="GL1546" s="1"/>
      <c r="GM1546" s="1"/>
      <c r="GN1546" s="1"/>
      <c r="GO1546" s="1"/>
      <c r="GP1546" s="1"/>
      <c r="GQ1546" s="1"/>
      <c r="GR1546" s="1"/>
      <c r="GS1546" s="1"/>
      <c r="GT1546" s="1"/>
      <c r="GU1546" s="1"/>
      <c r="GV1546" s="1"/>
      <c r="GW1546" s="1"/>
    </row>
    <row r="1547" spans="2:19" s="35" customFormat="1" ht="67.5" customHeight="1">
      <c r="B1547" s="87" t="s">
        <v>130</v>
      </c>
      <c r="C1547" s="32">
        <v>100</v>
      </c>
      <c r="D1547" s="32"/>
      <c r="E1547" s="32"/>
      <c r="F1547" s="32">
        <v>0.26</v>
      </c>
      <c r="G1547" s="33">
        <v>0.17</v>
      </c>
      <c r="H1547" s="32">
        <v>13.81</v>
      </c>
      <c r="I1547" s="32">
        <v>52</v>
      </c>
      <c r="J1547" s="32">
        <v>110.5</v>
      </c>
      <c r="K1547" s="32">
        <f>J1547*C1547/1000</f>
        <v>11.05</v>
      </c>
      <c r="L1547" s="33">
        <v>16</v>
      </c>
      <c r="M1547" s="32">
        <v>0.02</v>
      </c>
      <c r="N1547" s="69">
        <v>0</v>
      </c>
      <c r="O1547" s="32">
        <v>0.17</v>
      </c>
      <c r="P1547" s="47">
        <v>2.97</v>
      </c>
      <c r="Q1547" s="47">
        <v>9.6</v>
      </c>
      <c r="R1547" s="33">
        <v>2.08</v>
      </c>
      <c r="S1547" s="32">
        <v>0.16</v>
      </c>
    </row>
    <row r="1548" spans="2:19" s="35" customFormat="1" ht="42.75" customHeight="1">
      <c r="B1548" s="87" t="s">
        <v>253</v>
      </c>
      <c r="C1548" s="32">
        <v>200</v>
      </c>
      <c r="D1548" s="32"/>
      <c r="E1548" s="32"/>
      <c r="F1548" s="32">
        <v>0.15</v>
      </c>
      <c r="G1548" s="32">
        <v>0.08</v>
      </c>
      <c r="H1548" s="33">
        <v>14.3</v>
      </c>
      <c r="I1548" s="32">
        <v>129</v>
      </c>
      <c r="J1548" s="32"/>
      <c r="K1548" s="32">
        <f>SUM(K1549:K1552)</f>
        <v>9.28668</v>
      </c>
      <c r="L1548" s="32">
        <v>28</v>
      </c>
      <c r="M1548" s="32">
        <v>0.006</v>
      </c>
      <c r="N1548" s="69">
        <v>0</v>
      </c>
      <c r="O1548" s="32">
        <v>3.4</v>
      </c>
      <c r="P1548" s="47">
        <v>14</v>
      </c>
      <c r="Q1548" s="47">
        <v>8.9</v>
      </c>
      <c r="R1548" s="32">
        <v>5.58</v>
      </c>
      <c r="S1548" s="32">
        <v>0.14</v>
      </c>
    </row>
    <row r="1549" spans="2:19" ht="29.25" customHeight="1">
      <c r="B1549" s="115" t="s">
        <v>254</v>
      </c>
      <c r="C1549" s="32"/>
      <c r="D1549" s="43">
        <v>30</v>
      </c>
      <c r="E1549" s="43">
        <v>30</v>
      </c>
      <c r="F1549" s="45"/>
      <c r="G1549" s="45"/>
      <c r="H1549" s="45"/>
      <c r="I1549" s="45"/>
      <c r="J1549" s="45">
        <v>248</v>
      </c>
      <c r="K1549" s="45">
        <f>J1549*D1549/1000</f>
        <v>7.44</v>
      </c>
      <c r="L1549" s="45"/>
      <c r="M1549" s="45"/>
      <c r="N1549" s="116"/>
      <c r="O1549" s="45"/>
      <c r="P1549" s="117"/>
      <c r="Q1549" s="117"/>
      <c r="R1549" s="45"/>
      <c r="S1549" s="45"/>
    </row>
    <row r="1550" spans="2:19" ht="29.25" customHeight="1">
      <c r="B1550" s="115" t="s">
        <v>63</v>
      </c>
      <c r="C1550" s="32"/>
      <c r="D1550" s="43">
        <v>183</v>
      </c>
      <c r="E1550" s="43">
        <v>183</v>
      </c>
      <c r="F1550" s="45"/>
      <c r="G1550" s="45"/>
      <c r="H1550" s="45"/>
      <c r="I1550" s="45"/>
      <c r="J1550" s="45"/>
      <c r="K1550" s="45">
        <f>J1550*D1550/1000</f>
        <v>0</v>
      </c>
      <c r="L1550" s="45"/>
      <c r="M1550" s="45"/>
      <c r="N1550" s="116"/>
      <c r="O1550" s="45"/>
      <c r="P1550" s="117"/>
      <c r="Q1550" s="117"/>
      <c r="R1550" s="45"/>
      <c r="S1550" s="45"/>
    </row>
    <row r="1551" spans="2:19" ht="29.25" customHeight="1">
      <c r="B1551" s="172" t="s">
        <v>71</v>
      </c>
      <c r="C1551" s="32"/>
      <c r="D1551" s="43">
        <v>18</v>
      </c>
      <c r="E1551" s="126">
        <v>18</v>
      </c>
      <c r="F1551" s="125"/>
      <c r="G1551" s="45"/>
      <c r="H1551" s="125"/>
      <c r="I1551" s="45"/>
      <c r="J1551" s="125">
        <v>90.7</v>
      </c>
      <c r="K1551" s="45">
        <f>J1551*D1551/1000</f>
        <v>1.6326</v>
      </c>
      <c r="L1551" s="132"/>
      <c r="M1551" s="45"/>
      <c r="N1551" s="133"/>
      <c r="O1551" s="45"/>
      <c r="P1551" s="134"/>
      <c r="Q1551" s="117"/>
      <c r="R1551" s="125"/>
      <c r="S1551" s="45"/>
    </row>
    <row r="1552" spans="2:19" ht="29.25" customHeight="1">
      <c r="B1552" s="115" t="s">
        <v>121</v>
      </c>
      <c r="C1552" s="32"/>
      <c r="D1552" s="43">
        <v>0.06</v>
      </c>
      <c r="E1552" s="126">
        <v>0.06</v>
      </c>
      <c r="F1552" s="141"/>
      <c r="G1552" s="127"/>
      <c r="H1552" s="127"/>
      <c r="I1552" s="127"/>
      <c r="J1552" s="127">
        <v>3568</v>
      </c>
      <c r="K1552" s="45">
        <f>J1552*D1552/1000</f>
        <v>0.21408</v>
      </c>
      <c r="M1552" s="128"/>
      <c r="O1552" s="128"/>
      <c r="Q1552" s="131"/>
      <c r="R1552" s="127"/>
      <c r="S1552" s="128"/>
    </row>
    <row r="1553" spans="2:19" s="35" customFormat="1" ht="30" customHeight="1">
      <c r="B1553" s="88" t="s">
        <v>504</v>
      </c>
      <c r="C1553" s="32" t="s">
        <v>56</v>
      </c>
      <c r="D1553" s="32"/>
      <c r="E1553" s="32"/>
      <c r="F1553" s="32">
        <v>0.01</v>
      </c>
      <c r="G1553" s="33">
        <v>0</v>
      </c>
      <c r="H1553" s="33">
        <v>11.1</v>
      </c>
      <c r="I1553" s="32">
        <v>45</v>
      </c>
      <c r="J1553" s="32"/>
      <c r="K1553" s="30">
        <f>SUM(K1554:K1556)</f>
        <v>5.186</v>
      </c>
      <c r="L1553" s="34">
        <v>1.1</v>
      </c>
      <c r="M1553" s="47">
        <v>0</v>
      </c>
      <c r="N1553" s="78">
        <v>0.1</v>
      </c>
      <c r="O1553" s="33">
        <v>0</v>
      </c>
      <c r="P1553" s="74">
        <v>2.8</v>
      </c>
      <c r="Q1553" s="47">
        <v>1.8</v>
      </c>
      <c r="R1553" s="32">
        <v>0.76</v>
      </c>
      <c r="S1553" s="32">
        <v>0.07</v>
      </c>
    </row>
    <row r="1554" spans="2:19" ht="24" customHeight="1">
      <c r="B1554" s="115" t="s">
        <v>108</v>
      </c>
      <c r="C1554" s="32"/>
      <c r="D1554" s="43">
        <v>1</v>
      </c>
      <c r="E1554" s="43">
        <v>1</v>
      </c>
      <c r="F1554" s="45"/>
      <c r="G1554" s="45"/>
      <c r="H1554" s="45"/>
      <c r="I1554" s="45"/>
      <c r="J1554" s="45">
        <v>540</v>
      </c>
      <c r="K1554" s="29">
        <f>J1554*D1554/1000</f>
        <v>0.54</v>
      </c>
      <c r="L1554" s="189"/>
      <c r="M1554" s="45"/>
      <c r="N1554" s="190"/>
      <c r="O1554" s="45"/>
      <c r="P1554" s="191"/>
      <c r="Q1554" s="117"/>
      <c r="R1554" s="45"/>
      <c r="S1554" s="45"/>
    </row>
    <row r="1555" spans="2:19" ht="24" customHeight="1">
      <c r="B1555" s="115" t="s">
        <v>71</v>
      </c>
      <c r="C1555" s="32"/>
      <c r="D1555" s="43">
        <v>10</v>
      </c>
      <c r="E1555" s="43">
        <v>10</v>
      </c>
      <c r="F1555" s="45"/>
      <c r="G1555" s="45"/>
      <c r="H1555" s="45"/>
      <c r="I1555" s="45"/>
      <c r="J1555" s="45">
        <v>90.2</v>
      </c>
      <c r="K1555" s="29">
        <f>J1555*D1555/1000</f>
        <v>0.902</v>
      </c>
      <c r="L1555" s="45"/>
      <c r="M1555" s="45"/>
      <c r="N1555" s="116"/>
      <c r="O1555" s="45"/>
      <c r="P1555" s="117"/>
      <c r="Q1555" s="117"/>
      <c r="R1555" s="45"/>
      <c r="S1555" s="45"/>
    </row>
    <row r="1556" spans="2:19" ht="24" customHeight="1">
      <c r="B1556" s="115" t="s">
        <v>109</v>
      </c>
      <c r="C1556" s="32"/>
      <c r="D1556" s="43">
        <v>12</v>
      </c>
      <c r="E1556" s="43">
        <v>10</v>
      </c>
      <c r="F1556" s="45"/>
      <c r="G1556" s="45"/>
      <c r="H1556" s="45"/>
      <c r="I1556" s="45"/>
      <c r="J1556" s="45">
        <v>312</v>
      </c>
      <c r="K1556" s="29">
        <f>J1556*D1556/1000</f>
        <v>3.744</v>
      </c>
      <c r="L1556" s="45"/>
      <c r="M1556" s="45"/>
      <c r="N1556" s="116"/>
      <c r="O1556" s="45"/>
      <c r="P1556" s="117"/>
      <c r="Q1556" s="117"/>
      <c r="R1556" s="45"/>
      <c r="S1556" s="45"/>
    </row>
    <row r="1557" spans="2:19" s="35" customFormat="1" ht="48.75" customHeight="1">
      <c r="B1557" s="87" t="s">
        <v>250</v>
      </c>
      <c r="C1557" s="53">
        <v>40</v>
      </c>
      <c r="D1557" s="53"/>
      <c r="E1557" s="53"/>
      <c r="F1557" s="54">
        <v>3.16</v>
      </c>
      <c r="G1557" s="54">
        <v>0.4</v>
      </c>
      <c r="H1557" s="54">
        <v>19.4</v>
      </c>
      <c r="I1557" s="55">
        <v>95</v>
      </c>
      <c r="J1557" s="55">
        <v>58</v>
      </c>
      <c r="K1557" s="32">
        <f>J1557*C1557/1000</f>
        <v>2.32</v>
      </c>
      <c r="L1557" s="42">
        <v>0</v>
      </c>
      <c r="M1557" s="32">
        <v>0.05</v>
      </c>
      <c r="N1557" s="78">
        <v>0</v>
      </c>
      <c r="O1557" s="32">
        <v>0.5</v>
      </c>
      <c r="P1557" s="74">
        <v>9.2</v>
      </c>
      <c r="Q1557" s="47">
        <v>35.7</v>
      </c>
      <c r="R1557" s="55">
        <v>13.2</v>
      </c>
      <c r="S1557" s="32">
        <v>0.8</v>
      </c>
    </row>
    <row r="1558" spans="2:19" s="44" customFormat="1" ht="30.75" customHeight="1">
      <c r="B1558" s="88" t="s">
        <v>59</v>
      </c>
      <c r="C1558" s="32">
        <v>20</v>
      </c>
      <c r="D1558" s="43"/>
      <c r="E1558" s="43"/>
      <c r="F1558" s="32">
        <v>1.4</v>
      </c>
      <c r="G1558" s="32">
        <v>0.24</v>
      </c>
      <c r="H1558" s="32">
        <v>7.8</v>
      </c>
      <c r="I1558" s="69">
        <v>40</v>
      </c>
      <c r="J1558" s="32">
        <v>57</v>
      </c>
      <c r="K1558" s="32">
        <f>J1558*C1558/1000</f>
        <v>1.14</v>
      </c>
      <c r="L1558" s="42">
        <v>0</v>
      </c>
      <c r="M1558" s="32">
        <v>0.04</v>
      </c>
      <c r="N1558" s="78">
        <v>0</v>
      </c>
      <c r="O1558" s="32">
        <v>0.28</v>
      </c>
      <c r="P1558" s="74">
        <v>5.8</v>
      </c>
      <c r="Q1558" s="47">
        <v>30</v>
      </c>
      <c r="R1558" s="33">
        <v>9.4</v>
      </c>
      <c r="S1558" s="32">
        <v>0.78</v>
      </c>
    </row>
    <row r="1559" spans="1:20" s="5" customFormat="1" ht="63.75" customHeight="1">
      <c r="A1559" s="501" t="s">
        <v>386</v>
      </c>
      <c r="B1559" s="295"/>
      <c r="C1559" s="503">
        <v>955</v>
      </c>
      <c r="D1559" s="503"/>
      <c r="E1559" s="504"/>
      <c r="F1559" s="611">
        <f>SUM(F1510+F1519+F1535+F1547+F1548+F1557+F1558)</f>
        <v>37.71999999999999</v>
      </c>
      <c r="G1559" s="611">
        <f aca="true" t="shared" si="64" ref="G1559:S1559">SUM(G1510+G1519+G1535+G1547+G1548+G1557+G1558)</f>
        <v>37.870000000000005</v>
      </c>
      <c r="H1559" s="611">
        <f t="shared" si="64"/>
        <v>181.11</v>
      </c>
      <c r="I1559" s="611">
        <f t="shared" si="64"/>
        <v>989</v>
      </c>
      <c r="J1559" s="611">
        <f t="shared" si="64"/>
        <v>225.5</v>
      </c>
      <c r="K1559" s="611">
        <f t="shared" si="64"/>
        <v>75.36844</v>
      </c>
      <c r="L1559" s="611">
        <f t="shared" si="64"/>
        <v>54.1</v>
      </c>
      <c r="M1559" s="611">
        <f t="shared" si="64"/>
        <v>0.386</v>
      </c>
      <c r="N1559" s="611">
        <f t="shared" si="64"/>
        <v>45.400000000000006</v>
      </c>
      <c r="O1559" s="611">
        <f t="shared" si="64"/>
        <v>7.55</v>
      </c>
      <c r="P1559" s="611">
        <f t="shared" si="64"/>
        <v>267.47</v>
      </c>
      <c r="Q1559" s="611">
        <f t="shared" si="64"/>
        <v>412.9</v>
      </c>
      <c r="R1559" s="611">
        <f t="shared" si="64"/>
        <v>118.06</v>
      </c>
      <c r="S1559" s="611">
        <f t="shared" si="64"/>
        <v>5.61</v>
      </c>
      <c r="T1559" s="506"/>
    </row>
    <row r="1560" spans="1:20" s="8" customFormat="1" ht="59.25" customHeight="1">
      <c r="A1560" s="507" t="s">
        <v>240</v>
      </c>
      <c r="B1560" s="552"/>
      <c r="C1560" s="509" t="s">
        <v>388</v>
      </c>
      <c r="D1560" s="510"/>
      <c r="E1560" s="510"/>
      <c r="F1560" s="553">
        <f>SUM(F1559+F1508)</f>
        <v>65.72</v>
      </c>
      <c r="G1560" s="553">
        <f aca="true" t="shared" si="65" ref="G1560:S1560">SUM(G1559+G1508)</f>
        <v>64.51</v>
      </c>
      <c r="H1560" s="553">
        <f t="shared" si="65"/>
        <v>235.11</v>
      </c>
      <c r="I1560" s="553">
        <f t="shared" si="65"/>
        <v>1645</v>
      </c>
      <c r="J1560" s="553">
        <f t="shared" si="65"/>
        <v>283.5</v>
      </c>
      <c r="K1560" s="553">
        <f t="shared" si="65"/>
        <v>77.68844</v>
      </c>
      <c r="L1560" s="553">
        <f t="shared" si="65"/>
        <v>56.94</v>
      </c>
      <c r="M1560" s="553">
        <f t="shared" si="65"/>
        <v>0.68</v>
      </c>
      <c r="N1560" s="553">
        <f t="shared" si="65"/>
        <v>442</v>
      </c>
      <c r="O1560" s="553">
        <f t="shared" si="65"/>
        <v>9.9</v>
      </c>
      <c r="P1560" s="553">
        <f t="shared" si="65"/>
        <v>843.2500000000001</v>
      </c>
      <c r="Q1560" s="553">
        <f t="shared" si="65"/>
        <v>993.4</v>
      </c>
      <c r="R1560" s="553">
        <f t="shared" si="65"/>
        <v>183.46</v>
      </c>
      <c r="S1560" s="553">
        <f t="shared" si="65"/>
        <v>9.34</v>
      </c>
      <c r="T1560" s="298"/>
    </row>
    <row r="1561" spans="1:20" ht="36" customHeight="1">
      <c r="A1561" s="281"/>
      <c r="B1561" s="277"/>
      <c r="C1561" s="278"/>
      <c r="D1561" s="279"/>
      <c r="E1561" s="279"/>
      <c r="F1561" s="279"/>
      <c r="G1561" s="279"/>
      <c r="H1561" s="279"/>
      <c r="I1561" s="280"/>
      <c r="J1561" s="281"/>
      <c r="K1561" s="281"/>
      <c r="L1561" s="282" t="s">
        <v>81</v>
      </c>
      <c r="M1561" s="283"/>
      <c r="N1561" s="283"/>
      <c r="O1561" s="283"/>
      <c r="P1561" s="283"/>
      <c r="Q1561" s="283"/>
      <c r="R1561" s="283"/>
      <c r="S1561" s="284"/>
      <c r="T1561" s="253"/>
    </row>
    <row r="1562" spans="1:20" ht="44.25" customHeight="1">
      <c r="A1562" s="622" t="s">
        <v>235</v>
      </c>
      <c r="B1562" s="624" t="s">
        <v>72</v>
      </c>
      <c r="C1562" s="285"/>
      <c r="D1562" s="286"/>
      <c r="E1562" s="287"/>
      <c r="F1562" s="626" t="s">
        <v>236</v>
      </c>
      <c r="G1562" s="627"/>
      <c r="H1562" s="628"/>
      <c r="I1562" s="629" t="s">
        <v>78</v>
      </c>
      <c r="J1562" s="288"/>
      <c r="K1562" s="288"/>
      <c r="L1562" s="619" t="s">
        <v>82</v>
      </c>
      <c r="M1562" s="620"/>
      <c r="N1562" s="620"/>
      <c r="O1562" s="620"/>
      <c r="P1562" s="620" t="s">
        <v>83</v>
      </c>
      <c r="Q1562" s="620"/>
      <c r="R1562" s="620"/>
      <c r="S1562" s="621"/>
      <c r="T1562" s="253"/>
    </row>
    <row r="1563" spans="1:20" ht="42" customHeight="1">
      <c r="A1563" s="623"/>
      <c r="B1563" s="625"/>
      <c r="C1563" s="289" t="s">
        <v>237</v>
      </c>
      <c r="D1563" s="290" t="s">
        <v>73</v>
      </c>
      <c r="E1563" s="290" t="s">
        <v>74</v>
      </c>
      <c r="F1563" s="291" t="s">
        <v>75</v>
      </c>
      <c r="G1563" s="291" t="s">
        <v>76</v>
      </c>
      <c r="H1563" s="292" t="s">
        <v>77</v>
      </c>
      <c r="I1563" s="630"/>
      <c r="J1563" s="293" t="s">
        <v>79</v>
      </c>
      <c r="K1563" s="294" t="s">
        <v>80</v>
      </c>
      <c r="L1563" s="295" t="s">
        <v>84</v>
      </c>
      <c r="M1563" s="295" t="s">
        <v>85</v>
      </c>
      <c r="N1563" s="295" t="s">
        <v>86</v>
      </c>
      <c r="O1563" s="295" t="s">
        <v>87</v>
      </c>
      <c r="P1563" s="295" t="s">
        <v>88</v>
      </c>
      <c r="Q1563" s="295" t="s">
        <v>89</v>
      </c>
      <c r="R1563" s="295" t="s">
        <v>90</v>
      </c>
      <c r="S1563" s="296" t="s">
        <v>91</v>
      </c>
      <c r="T1563" s="254"/>
    </row>
    <row r="1564" spans="1:20" ht="54" customHeight="1">
      <c r="A1564" s="263" t="s">
        <v>299</v>
      </c>
      <c r="B1564" s="264"/>
      <c r="C1564" s="265"/>
      <c r="D1564" s="266"/>
      <c r="E1564" s="263"/>
      <c r="F1564" s="267"/>
      <c r="G1564" s="268"/>
      <c r="H1564" s="268"/>
      <c r="I1564" s="268"/>
      <c r="J1564" s="325"/>
      <c r="K1564" s="326"/>
      <c r="L1564" s="273"/>
      <c r="M1564" s="273"/>
      <c r="N1564" s="273"/>
      <c r="O1564" s="273"/>
      <c r="P1564" s="273"/>
      <c r="Q1564" s="273"/>
      <c r="R1564" s="273"/>
      <c r="S1564" s="274"/>
      <c r="T1564" s="254"/>
    </row>
    <row r="1565" spans="1:20" s="8" customFormat="1" ht="37.5" customHeight="1">
      <c r="A1565" s="276" t="s">
        <v>360</v>
      </c>
      <c r="B1565" s="457"/>
      <c r="C1565" s="276"/>
      <c r="D1565" s="458"/>
      <c r="E1565" s="459"/>
      <c r="F1565" s="460"/>
      <c r="G1565" s="460"/>
      <c r="H1565" s="460"/>
      <c r="I1565" s="460"/>
      <c r="J1565" s="461"/>
      <c r="K1565" s="461" t="e">
        <f>SUM(#REF!+#REF!+#REF!+#REF!+#REF!+#REF!)</f>
        <v>#REF!</v>
      </c>
      <c r="L1565" s="461"/>
      <c r="M1565" s="461"/>
      <c r="N1565" s="461"/>
      <c r="O1565" s="461"/>
      <c r="P1565" s="461"/>
      <c r="Q1565" s="461"/>
      <c r="R1565" s="461"/>
      <c r="S1565" s="461"/>
      <c r="T1565" s="298"/>
    </row>
    <row r="1566" spans="2:19" s="8" customFormat="1" ht="37.5" customHeight="1">
      <c r="B1566" s="538" t="s">
        <v>414</v>
      </c>
      <c r="C1566" s="561" t="s">
        <v>415</v>
      </c>
      <c r="D1566" s="327"/>
      <c r="E1566" s="482"/>
      <c r="F1566" s="391">
        <v>1.4</v>
      </c>
      <c r="G1566" s="483">
        <v>3.87</v>
      </c>
      <c r="H1566" s="483">
        <v>22.83</v>
      </c>
      <c r="I1566" s="485">
        <v>189</v>
      </c>
      <c r="J1566" s="483"/>
      <c r="K1566" s="483"/>
      <c r="L1566" s="483">
        <v>0.1</v>
      </c>
      <c r="M1566" s="483">
        <v>0.04</v>
      </c>
      <c r="N1566" s="483">
        <v>20</v>
      </c>
      <c r="O1566" s="483">
        <v>0.39</v>
      </c>
      <c r="P1566" s="483">
        <v>10</v>
      </c>
      <c r="Q1566" s="484">
        <v>22.8</v>
      </c>
      <c r="R1566" s="483">
        <v>5.6</v>
      </c>
      <c r="S1566" s="483">
        <v>20</v>
      </c>
    </row>
    <row r="1567" spans="2:19" s="10" customFormat="1" ht="44.25" customHeight="1">
      <c r="B1567" s="467" t="s">
        <v>416</v>
      </c>
      <c r="C1567" s="468"/>
      <c r="D1567" s="353">
        <v>30</v>
      </c>
      <c r="E1567" s="469">
        <v>30</v>
      </c>
      <c r="F1567" s="393"/>
      <c r="G1567" s="470"/>
      <c r="H1567" s="470"/>
      <c r="I1567" s="470"/>
      <c r="J1567" s="470"/>
      <c r="K1567" s="470"/>
      <c r="L1567" s="470"/>
      <c r="M1567" s="470"/>
      <c r="N1567" s="470"/>
      <c r="O1567" s="470"/>
      <c r="P1567" s="470"/>
      <c r="Q1567" s="470"/>
      <c r="R1567" s="470"/>
      <c r="S1567" s="470"/>
    </row>
    <row r="1568" spans="2:19" s="10" customFormat="1" ht="24" customHeight="1">
      <c r="B1568" s="473" t="s">
        <v>67</v>
      </c>
      <c r="C1568" s="468"/>
      <c r="D1568" s="353">
        <v>5</v>
      </c>
      <c r="E1568" s="469">
        <v>5</v>
      </c>
      <c r="F1568" s="393"/>
      <c r="G1568" s="470"/>
      <c r="H1568" s="470"/>
      <c r="I1568" s="470"/>
      <c r="J1568" s="470"/>
      <c r="K1568" s="470"/>
      <c r="L1568" s="470"/>
      <c r="M1568" s="470"/>
      <c r="N1568" s="470"/>
      <c r="O1568" s="470"/>
      <c r="P1568" s="470"/>
      <c r="Q1568" s="470"/>
      <c r="R1568" s="470"/>
      <c r="S1568" s="470"/>
    </row>
    <row r="1569" spans="2:19" s="10" customFormat="1" ht="27" customHeight="1">
      <c r="B1569" s="473" t="s">
        <v>417</v>
      </c>
      <c r="C1569" s="468"/>
      <c r="D1569" s="353">
        <v>10.1</v>
      </c>
      <c r="E1569" s="469">
        <v>10</v>
      </c>
      <c r="F1569" s="393"/>
      <c r="G1569" s="470"/>
      <c r="H1569" s="470"/>
      <c r="I1569" s="470"/>
      <c r="J1569" s="470"/>
      <c r="K1569" s="470"/>
      <c r="L1569" s="470"/>
      <c r="M1569" s="470"/>
      <c r="N1569" s="470"/>
      <c r="O1569" s="470"/>
      <c r="P1569" s="470"/>
      <c r="Q1569" s="470"/>
      <c r="R1569" s="470"/>
      <c r="S1569" s="470"/>
    </row>
    <row r="1570" spans="2:19" s="10" customFormat="1" ht="23.25" customHeight="1">
      <c r="B1570" s="473" t="s">
        <v>418</v>
      </c>
      <c r="C1570" s="468"/>
      <c r="D1570" s="353">
        <v>10.1</v>
      </c>
      <c r="E1570" s="469">
        <v>10</v>
      </c>
      <c r="F1570" s="393"/>
      <c r="G1570" s="470"/>
      <c r="H1570" s="470"/>
      <c r="I1570" s="470"/>
      <c r="J1570" s="470"/>
      <c r="K1570" s="470"/>
      <c r="L1570" s="470"/>
      <c r="M1570" s="470"/>
      <c r="N1570" s="470"/>
      <c r="O1570" s="470"/>
      <c r="P1570" s="470"/>
      <c r="Q1570" s="470"/>
      <c r="R1570" s="470"/>
      <c r="S1570" s="470"/>
    </row>
    <row r="1571" spans="2:19" s="17" customFormat="1" ht="48" customHeight="1">
      <c r="B1571" s="108" t="s">
        <v>490</v>
      </c>
      <c r="C1571" s="26" t="s">
        <v>495</v>
      </c>
      <c r="D1571" s="26"/>
      <c r="E1571" s="26"/>
      <c r="F1571" s="26">
        <v>10.5</v>
      </c>
      <c r="G1571" s="26">
        <v>10.1</v>
      </c>
      <c r="H1571" s="26">
        <v>23.1</v>
      </c>
      <c r="I1571" s="26">
        <v>239</v>
      </c>
      <c r="J1571" s="26"/>
      <c r="K1571" s="27"/>
      <c r="L1571" s="26">
        <v>0.7</v>
      </c>
      <c r="M1571" s="26">
        <v>1</v>
      </c>
      <c r="N1571" s="26">
        <v>142.7</v>
      </c>
      <c r="O1571" s="26">
        <v>1.02</v>
      </c>
      <c r="P1571" s="26">
        <v>473</v>
      </c>
      <c r="Q1571" s="52">
        <v>450</v>
      </c>
      <c r="R1571" s="26">
        <v>52.4</v>
      </c>
      <c r="S1571" s="26">
        <v>1.52</v>
      </c>
    </row>
    <row r="1572" spans="2:19" s="37" customFormat="1" ht="30" customHeight="1">
      <c r="B1572" s="335" t="s">
        <v>279</v>
      </c>
      <c r="C1572" s="13"/>
      <c r="D1572" s="25">
        <v>169</v>
      </c>
      <c r="E1572" s="25">
        <v>166</v>
      </c>
      <c r="F1572" s="13"/>
      <c r="G1572" s="13"/>
      <c r="H1572" s="13"/>
      <c r="I1572" s="13"/>
      <c r="J1572" s="25"/>
      <c r="K1572" s="239"/>
      <c r="L1572" s="13"/>
      <c r="M1572" s="13"/>
      <c r="N1572" s="13"/>
      <c r="O1572" s="13"/>
      <c r="P1572" s="13"/>
      <c r="Q1572" s="566"/>
      <c r="R1572" s="13"/>
      <c r="S1572" s="13"/>
    </row>
    <row r="1573" spans="2:19" s="37" customFormat="1" ht="30" customHeight="1">
      <c r="B1573" s="335" t="s">
        <v>491</v>
      </c>
      <c r="C1573" s="13"/>
      <c r="D1573" s="25">
        <v>16</v>
      </c>
      <c r="E1573" s="25">
        <v>16</v>
      </c>
      <c r="F1573" s="13"/>
      <c r="G1573" s="13"/>
      <c r="H1573" s="13"/>
      <c r="I1573" s="13"/>
      <c r="J1573" s="25"/>
      <c r="K1573" s="239"/>
      <c r="L1573" s="13"/>
      <c r="M1573" s="13"/>
      <c r="N1573" s="13"/>
      <c r="O1573" s="13"/>
      <c r="P1573" s="13"/>
      <c r="Q1573" s="566"/>
      <c r="R1573" s="13"/>
      <c r="S1573" s="13"/>
    </row>
    <row r="1574" spans="2:19" s="37" customFormat="1" ht="30" customHeight="1">
      <c r="B1574" s="335" t="s">
        <v>492</v>
      </c>
      <c r="C1574" s="13"/>
      <c r="D1574" s="25">
        <v>11</v>
      </c>
      <c r="E1574" s="25">
        <v>11</v>
      </c>
      <c r="F1574" s="13"/>
      <c r="G1574" s="13"/>
      <c r="H1574" s="13"/>
      <c r="I1574" s="13"/>
      <c r="J1574" s="25"/>
      <c r="K1574" s="239"/>
      <c r="L1574" s="13"/>
      <c r="M1574" s="13"/>
      <c r="N1574" s="13"/>
      <c r="O1574" s="13"/>
      <c r="P1574" s="13"/>
      <c r="Q1574" s="566"/>
      <c r="R1574" s="13"/>
      <c r="S1574" s="13"/>
    </row>
    <row r="1575" spans="2:19" s="37" customFormat="1" ht="30" customHeight="1">
      <c r="B1575" s="335" t="s">
        <v>71</v>
      </c>
      <c r="C1575" s="13"/>
      <c r="D1575" s="25">
        <v>14</v>
      </c>
      <c r="E1575" s="25">
        <v>14</v>
      </c>
      <c r="F1575" s="13"/>
      <c r="G1575" s="13"/>
      <c r="H1575" s="13"/>
      <c r="I1575" s="13"/>
      <c r="J1575" s="25"/>
      <c r="K1575" s="239"/>
      <c r="L1575" s="13"/>
      <c r="M1575" s="13"/>
      <c r="N1575" s="13"/>
      <c r="O1575" s="13"/>
      <c r="P1575" s="13"/>
      <c r="Q1575" s="566"/>
      <c r="R1575" s="13"/>
      <c r="S1575" s="13"/>
    </row>
    <row r="1576" spans="2:19" s="37" customFormat="1" ht="30" customHeight="1">
      <c r="B1576" s="335" t="s">
        <v>104</v>
      </c>
      <c r="C1576" s="13"/>
      <c r="D1576" s="25">
        <v>7.2</v>
      </c>
      <c r="E1576" s="25">
        <v>7.2</v>
      </c>
      <c r="F1576" s="13"/>
      <c r="G1576" s="13"/>
      <c r="H1576" s="13"/>
      <c r="I1576" s="13"/>
      <c r="J1576" s="25"/>
      <c r="K1576" s="239"/>
      <c r="L1576" s="13"/>
      <c r="M1576" s="13"/>
      <c r="N1576" s="13"/>
      <c r="O1576" s="13"/>
      <c r="P1576" s="13"/>
      <c r="Q1576" s="566"/>
      <c r="R1576" s="13"/>
      <c r="S1576" s="13"/>
    </row>
    <row r="1577" spans="2:19" s="37" customFormat="1" ht="30" customHeight="1">
      <c r="B1577" s="335" t="s">
        <v>106</v>
      </c>
      <c r="C1577" s="13"/>
      <c r="D1577" s="25">
        <v>7.2</v>
      </c>
      <c r="E1577" s="25">
        <v>7.2</v>
      </c>
      <c r="F1577" s="13"/>
      <c r="G1577" s="13"/>
      <c r="H1577" s="13"/>
      <c r="I1577" s="13"/>
      <c r="J1577" s="25"/>
      <c r="K1577" s="239"/>
      <c r="L1577" s="13"/>
      <c r="M1577" s="13"/>
      <c r="N1577" s="13"/>
      <c r="O1577" s="13"/>
      <c r="P1577" s="13"/>
      <c r="Q1577" s="566"/>
      <c r="R1577" s="13"/>
      <c r="S1577" s="13"/>
    </row>
    <row r="1578" spans="2:19" s="37" customFormat="1" ht="30" customHeight="1">
      <c r="B1578" s="335" t="s">
        <v>3</v>
      </c>
      <c r="C1578" s="13"/>
      <c r="D1578" s="25">
        <v>7.2</v>
      </c>
      <c r="E1578" s="25">
        <v>7.2</v>
      </c>
      <c r="F1578" s="13"/>
      <c r="G1578" s="13"/>
      <c r="H1578" s="13"/>
      <c r="I1578" s="13"/>
      <c r="J1578" s="25"/>
      <c r="K1578" s="239"/>
      <c r="L1578" s="13"/>
      <c r="M1578" s="13"/>
      <c r="N1578" s="13"/>
      <c r="O1578" s="13"/>
      <c r="P1578" s="13"/>
      <c r="Q1578" s="566"/>
      <c r="R1578" s="13"/>
      <c r="S1578" s="13"/>
    </row>
    <row r="1579" spans="2:19" s="37" customFormat="1" ht="44.25" customHeight="1">
      <c r="B1579" s="335" t="s">
        <v>67</v>
      </c>
      <c r="C1579" s="13"/>
      <c r="D1579" s="25">
        <v>7</v>
      </c>
      <c r="E1579" s="25">
        <v>7</v>
      </c>
      <c r="F1579" s="13"/>
      <c r="G1579" s="13"/>
      <c r="H1579" s="13"/>
      <c r="I1579" s="13"/>
      <c r="J1579" s="25"/>
      <c r="K1579" s="239"/>
      <c r="L1579" s="13"/>
      <c r="M1579" s="13"/>
      <c r="N1579" s="13"/>
      <c r="O1579" s="13"/>
      <c r="P1579" s="13"/>
      <c r="Q1579" s="566"/>
      <c r="R1579" s="13"/>
      <c r="S1579" s="13"/>
    </row>
    <row r="1580" spans="2:19" s="37" customFormat="1" ht="30" customHeight="1">
      <c r="B1580" s="335" t="s">
        <v>493</v>
      </c>
      <c r="C1580" s="612"/>
      <c r="D1580" s="25">
        <v>20</v>
      </c>
      <c r="E1580" s="456">
        <v>20</v>
      </c>
      <c r="F1580" s="13"/>
      <c r="G1580" s="613"/>
      <c r="H1580" s="613"/>
      <c r="I1580" s="613"/>
      <c r="J1580" s="614"/>
      <c r="K1580" s="615"/>
      <c r="L1580" s="613"/>
      <c r="M1580" s="613"/>
      <c r="N1580" s="613"/>
      <c r="O1580" s="613"/>
      <c r="P1580" s="613"/>
      <c r="Q1580" s="616"/>
      <c r="R1580" s="613"/>
      <c r="S1580" s="613"/>
    </row>
    <row r="1581" spans="2:19" s="37" customFormat="1" ht="39.75" customHeight="1">
      <c r="B1581" s="337" t="s">
        <v>494</v>
      </c>
      <c r="C1581" s="612"/>
      <c r="D1581" s="25">
        <v>1</v>
      </c>
      <c r="E1581" s="456">
        <v>1</v>
      </c>
      <c r="F1581" s="13"/>
      <c r="G1581" s="613"/>
      <c r="H1581" s="613"/>
      <c r="I1581" s="613"/>
      <c r="J1581" s="613"/>
      <c r="K1581" s="613"/>
      <c r="L1581" s="613"/>
      <c r="M1581" s="613"/>
      <c r="N1581" s="613"/>
      <c r="O1581" s="613"/>
      <c r="P1581" s="613"/>
      <c r="Q1581" s="616"/>
      <c r="R1581" s="613"/>
      <c r="S1581" s="613"/>
    </row>
    <row r="1582" spans="2:19" s="9" customFormat="1" ht="48.75" customHeight="1">
      <c r="B1582" s="108" t="s">
        <v>368</v>
      </c>
      <c r="C1582" s="26">
        <v>125</v>
      </c>
      <c r="D1582" s="26"/>
      <c r="E1582" s="26"/>
      <c r="F1582" s="26">
        <v>6.2</v>
      </c>
      <c r="G1582" s="27">
        <v>3.1</v>
      </c>
      <c r="H1582" s="26">
        <v>9.2</v>
      </c>
      <c r="I1582" s="26">
        <v>85</v>
      </c>
      <c r="J1582" s="26"/>
      <c r="K1582" s="27"/>
      <c r="L1582" s="27">
        <v>0.9</v>
      </c>
      <c r="M1582" s="26">
        <v>0.1</v>
      </c>
      <c r="N1582" s="27">
        <v>27</v>
      </c>
      <c r="O1582" s="26">
        <v>0</v>
      </c>
      <c r="P1582" s="52">
        <v>165</v>
      </c>
      <c r="Q1582" s="52">
        <v>130</v>
      </c>
      <c r="R1582" s="27">
        <v>20.4</v>
      </c>
      <c r="S1582" s="26">
        <v>0.1</v>
      </c>
    </row>
    <row r="1583" spans="2:19" s="10" customFormat="1" ht="34.5" customHeight="1">
      <c r="B1583" s="467" t="s">
        <v>369</v>
      </c>
      <c r="C1583" s="486"/>
      <c r="D1583" s="353">
        <v>125</v>
      </c>
      <c r="E1583" s="469">
        <v>125</v>
      </c>
      <c r="F1583" s="393"/>
      <c r="G1583" s="470"/>
      <c r="H1583" s="470"/>
      <c r="I1583" s="470"/>
      <c r="J1583" s="470"/>
      <c r="K1583" s="470"/>
      <c r="L1583" s="470"/>
      <c r="M1583" s="470"/>
      <c r="N1583" s="470"/>
      <c r="O1583" s="470"/>
      <c r="P1583" s="470"/>
      <c r="Q1583" s="470"/>
      <c r="R1583" s="470"/>
      <c r="S1583" s="470"/>
    </row>
    <row r="1584" spans="2:19" s="35" customFormat="1" ht="54" customHeight="1">
      <c r="B1584" s="107" t="s">
        <v>370</v>
      </c>
      <c r="C1584" s="32">
        <v>100</v>
      </c>
      <c r="D1584" s="32"/>
      <c r="E1584" s="32"/>
      <c r="F1584" s="33">
        <v>5</v>
      </c>
      <c r="G1584" s="33">
        <v>2.5</v>
      </c>
      <c r="H1584" s="33">
        <v>8.5</v>
      </c>
      <c r="I1584" s="32">
        <v>87</v>
      </c>
      <c r="J1584" s="32"/>
      <c r="K1584" s="32"/>
      <c r="L1584" s="33">
        <v>0.6</v>
      </c>
      <c r="M1584" s="33">
        <v>0.03</v>
      </c>
      <c r="N1584" s="33">
        <v>22</v>
      </c>
      <c r="O1584" s="33">
        <v>0</v>
      </c>
      <c r="P1584" s="32">
        <v>119</v>
      </c>
      <c r="Q1584" s="32">
        <v>91</v>
      </c>
      <c r="R1584" s="32">
        <v>14</v>
      </c>
      <c r="S1584" s="32">
        <v>0.1</v>
      </c>
    </row>
    <row r="1585" spans="2:19" ht="29.25" customHeight="1">
      <c r="B1585" s="360" t="s">
        <v>371</v>
      </c>
      <c r="C1585" s="329"/>
      <c r="D1585" s="332">
        <v>104</v>
      </c>
      <c r="E1585" s="332">
        <v>100</v>
      </c>
      <c r="F1585" s="334"/>
      <c r="G1585" s="334"/>
      <c r="H1585" s="334"/>
      <c r="I1585" s="334"/>
      <c r="J1585" s="332"/>
      <c r="K1585" s="332"/>
      <c r="L1585" s="334"/>
      <c r="M1585" s="334"/>
      <c r="N1585" s="334"/>
      <c r="O1585" s="334"/>
      <c r="P1585" s="334"/>
      <c r="Q1585" s="334"/>
      <c r="R1585" s="334"/>
      <c r="S1585" s="334"/>
    </row>
    <row r="1586" spans="2:19" s="35" customFormat="1" ht="42" customHeight="1">
      <c r="B1586" s="107" t="s">
        <v>372</v>
      </c>
      <c r="C1586" s="32">
        <v>100</v>
      </c>
      <c r="D1586" s="32"/>
      <c r="E1586" s="32"/>
      <c r="F1586" s="33">
        <v>5</v>
      </c>
      <c r="G1586" s="33">
        <v>2.5</v>
      </c>
      <c r="H1586" s="33">
        <v>3.5</v>
      </c>
      <c r="I1586" s="32">
        <v>68</v>
      </c>
      <c r="J1586" s="32"/>
      <c r="K1586" s="32"/>
      <c r="L1586" s="33">
        <v>0.6</v>
      </c>
      <c r="M1586" s="33">
        <v>0.04</v>
      </c>
      <c r="N1586" s="33">
        <v>22</v>
      </c>
      <c r="O1586" s="33">
        <v>0</v>
      </c>
      <c r="P1586" s="32">
        <v>122</v>
      </c>
      <c r="Q1586" s="32">
        <v>96</v>
      </c>
      <c r="R1586" s="32">
        <v>15</v>
      </c>
      <c r="S1586" s="32">
        <v>0.1</v>
      </c>
    </row>
    <row r="1587" spans="2:19" ht="29.25" customHeight="1">
      <c r="B1587" s="360" t="s">
        <v>373</v>
      </c>
      <c r="C1587" s="329"/>
      <c r="D1587" s="332">
        <v>104</v>
      </c>
      <c r="E1587" s="332">
        <v>100</v>
      </c>
      <c r="F1587" s="334"/>
      <c r="G1587" s="334"/>
      <c r="H1587" s="334"/>
      <c r="I1587" s="334"/>
      <c r="J1587" s="332"/>
      <c r="K1587" s="332"/>
      <c r="L1587" s="334"/>
      <c r="M1587" s="334"/>
      <c r="N1587" s="334"/>
      <c r="O1587" s="334"/>
      <c r="P1587" s="334"/>
      <c r="Q1587" s="334"/>
      <c r="R1587" s="334"/>
      <c r="S1587" s="334"/>
    </row>
    <row r="1588" spans="2:19" s="35" customFormat="1" ht="30.75" customHeight="1">
      <c r="B1588" s="87" t="s">
        <v>405</v>
      </c>
      <c r="C1588" s="32">
        <v>200</v>
      </c>
      <c r="D1588" s="32"/>
      <c r="E1588" s="32"/>
      <c r="F1588" s="32">
        <v>4.07</v>
      </c>
      <c r="G1588" s="32">
        <v>3.5</v>
      </c>
      <c r="H1588" s="32">
        <v>17.57</v>
      </c>
      <c r="I1588" s="32">
        <v>119</v>
      </c>
      <c r="J1588" s="32"/>
      <c r="K1588" s="32"/>
      <c r="L1588" s="34">
        <v>1.6</v>
      </c>
      <c r="M1588" s="32">
        <v>0.05</v>
      </c>
      <c r="N1588" s="78">
        <v>18</v>
      </c>
      <c r="O1588" s="32">
        <v>0.01</v>
      </c>
      <c r="P1588" s="74">
        <v>152.2</v>
      </c>
      <c r="Q1588" s="69">
        <v>125</v>
      </c>
      <c r="R1588" s="32">
        <v>21.34</v>
      </c>
      <c r="S1588" s="32">
        <v>0.5</v>
      </c>
    </row>
    <row r="1589" spans="2:19" ht="29.25" customHeight="1">
      <c r="B1589" s="348" t="s">
        <v>406</v>
      </c>
      <c r="C1589" s="329"/>
      <c r="D1589" s="332">
        <v>7</v>
      </c>
      <c r="E1589" s="332">
        <v>7</v>
      </c>
      <c r="F1589" s="334"/>
      <c r="G1589" s="334"/>
      <c r="H1589" s="334"/>
      <c r="I1589" s="334"/>
      <c r="J1589" s="334"/>
      <c r="K1589" s="334"/>
      <c r="L1589" s="320"/>
      <c r="M1589" s="334"/>
      <c r="N1589" s="543"/>
      <c r="O1589" s="334"/>
      <c r="P1589" s="544"/>
      <c r="Q1589" s="490"/>
      <c r="R1589" s="334"/>
      <c r="S1589" s="334"/>
    </row>
    <row r="1590" spans="2:19" ht="29.25" customHeight="1">
      <c r="B1590" s="348" t="s">
        <v>71</v>
      </c>
      <c r="C1590" s="329"/>
      <c r="D1590" s="332">
        <v>3</v>
      </c>
      <c r="E1590" s="332">
        <v>3</v>
      </c>
      <c r="F1590" s="334"/>
      <c r="G1590" s="334"/>
      <c r="H1590" s="334"/>
      <c r="I1590" s="334"/>
      <c r="J1590" s="334"/>
      <c r="K1590" s="334"/>
      <c r="L1590" s="334"/>
      <c r="M1590" s="334"/>
      <c r="N1590" s="361"/>
      <c r="O1590" s="334"/>
      <c r="P1590" s="349"/>
      <c r="Q1590" s="490"/>
      <c r="R1590" s="334"/>
      <c r="S1590" s="334"/>
    </row>
    <row r="1591" spans="2:19" ht="29.25" customHeight="1">
      <c r="B1591" s="348" t="s">
        <v>98</v>
      </c>
      <c r="C1591" s="329"/>
      <c r="D1591" s="332">
        <v>100</v>
      </c>
      <c r="E1591" s="332">
        <v>100</v>
      </c>
      <c r="F1591" s="334"/>
      <c r="G1591" s="334"/>
      <c r="H1591" s="334"/>
      <c r="I1591" s="334"/>
      <c r="J1591" s="334"/>
      <c r="K1591" s="334"/>
      <c r="L1591" s="334"/>
      <c r="M1591" s="334"/>
      <c r="N1591" s="361"/>
      <c r="O1591" s="334"/>
      <c r="P1591" s="349"/>
      <c r="Q1591" s="490"/>
      <c r="R1591" s="334"/>
      <c r="S1591" s="334"/>
    </row>
    <row r="1592" spans="2:19" ht="29.25" customHeight="1">
      <c r="B1592" s="350" t="s">
        <v>63</v>
      </c>
      <c r="C1592" s="329"/>
      <c r="D1592" s="332">
        <v>100</v>
      </c>
      <c r="E1592" s="332">
        <v>100</v>
      </c>
      <c r="F1592" s="334"/>
      <c r="G1592" s="334"/>
      <c r="H1592" s="334"/>
      <c r="I1592" s="334"/>
      <c r="J1592" s="334"/>
      <c r="K1592" s="334"/>
      <c r="L1592" s="334"/>
      <c r="M1592" s="334"/>
      <c r="N1592" s="361"/>
      <c r="O1592" s="334"/>
      <c r="P1592" s="349"/>
      <c r="Q1592" s="490"/>
      <c r="R1592" s="334"/>
      <c r="S1592" s="334"/>
    </row>
    <row r="1593" spans="2:19" ht="29.25" customHeight="1">
      <c r="B1593" s="348" t="s">
        <v>99</v>
      </c>
      <c r="C1593" s="329"/>
      <c r="D1593" s="332">
        <v>46</v>
      </c>
      <c r="E1593" s="332">
        <v>46</v>
      </c>
      <c r="F1593" s="334"/>
      <c r="G1593" s="334"/>
      <c r="H1593" s="334"/>
      <c r="I1593" s="334"/>
      <c r="J1593" s="334"/>
      <c r="K1593" s="334"/>
      <c r="L1593" s="334"/>
      <c r="M1593" s="334"/>
      <c r="N1593" s="361"/>
      <c r="O1593" s="334"/>
      <c r="P1593" s="349"/>
      <c r="Q1593" s="490"/>
      <c r="R1593" s="334"/>
      <c r="S1593" s="334"/>
    </row>
    <row r="1594" spans="2:19" ht="29.25" customHeight="1">
      <c r="B1594" s="348" t="s">
        <v>100</v>
      </c>
      <c r="C1594" s="329"/>
      <c r="D1594" s="332">
        <v>12</v>
      </c>
      <c r="E1594" s="332">
        <v>12</v>
      </c>
      <c r="F1594" s="334"/>
      <c r="G1594" s="334"/>
      <c r="H1594" s="334"/>
      <c r="I1594" s="334"/>
      <c r="J1594" s="334"/>
      <c r="K1594" s="334"/>
      <c r="L1594" s="334"/>
      <c r="M1594" s="334"/>
      <c r="N1594" s="361"/>
      <c r="O1594" s="334"/>
      <c r="P1594" s="349"/>
      <c r="Q1594" s="490"/>
      <c r="R1594" s="334"/>
      <c r="S1594" s="334"/>
    </row>
    <row r="1595" spans="2:19" ht="29.25" customHeight="1">
      <c r="B1595" s="360" t="s">
        <v>101</v>
      </c>
      <c r="C1595" s="329"/>
      <c r="D1595" s="332">
        <v>54</v>
      </c>
      <c r="E1595" s="332">
        <v>54</v>
      </c>
      <c r="F1595" s="334"/>
      <c r="G1595" s="334"/>
      <c r="H1595" s="334"/>
      <c r="I1595" s="334"/>
      <c r="J1595" s="334"/>
      <c r="K1595" s="334"/>
      <c r="L1595" s="334"/>
      <c r="M1595" s="334"/>
      <c r="N1595" s="361"/>
      <c r="O1595" s="334"/>
      <c r="P1595" s="349"/>
      <c r="Q1595" s="490"/>
      <c r="R1595" s="334"/>
      <c r="S1595" s="334"/>
    </row>
    <row r="1596" spans="1:19" ht="45" customHeight="1">
      <c r="A1596" s="450"/>
      <c r="B1596" s="394" t="s">
        <v>107</v>
      </c>
      <c r="C1596" s="329"/>
      <c r="D1596" s="332">
        <v>88</v>
      </c>
      <c r="E1596" s="332">
        <v>88</v>
      </c>
      <c r="F1596" s="334"/>
      <c r="G1596" s="334"/>
      <c r="H1596" s="334"/>
      <c r="I1596" s="334"/>
      <c r="J1596" s="334"/>
      <c r="K1596" s="334"/>
      <c r="L1596" s="334"/>
      <c r="M1596" s="334"/>
      <c r="N1596" s="361"/>
      <c r="O1596" s="334"/>
      <c r="P1596" s="349"/>
      <c r="Q1596" s="490"/>
      <c r="R1596" s="334"/>
      <c r="S1596" s="334"/>
    </row>
    <row r="1597" spans="2:19" s="44" customFormat="1" ht="30.75" customHeight="1">
      <c r="B1597" s="88" t="s">
        <v>59</v>
      </c>
      <c r="C1597" s="32">
        <v>20</v>
      </c>
      <c r="D1597" s="43"/>
      <c r="E1597" s="43"/>
      <c r="F1597" s="32">
        <v>1.4</v>
      </c>
      <c r="G1597" s="32">
        <v>0.24</v>
      </c>
      <c r="H1597" s="32">
        <v>7.8</v>
      </c>
      <c r="I1597" s="69">
        <v>40</v>
      </c>
      <c r="J1597" s="32">
        <v>57</v>
      </c>
      <c r="K1597" s="32">
        <f>J1597*C1597/1000</f>
        <v>1.14</v>
      </c>
      <c r="L1597" s="42">
        <v>0</v>
      </c>
      <c r="M1597" s="32">
        <v>0.04</v>
      </c>
      <c r="N1597" s="78">
        <v>0</v>
      </c>
      <c r="O1597" s="32">
        <v>0.28</v>
      </c>
      <c r="P1597" s="74">
        <v>5.8</v>
      </c>
      <c r="Q1597" s="47">
        <v>30</v>
      </c>
      <c r="R1597" s="33">
        <v>9.4</v>
      </c>
      <c r="S1597" s="32">
        <v>0.78</v>
      </c>
    </row>
    <row r="1598" spans="1:20" s="9" customFormat="1" ht="70.5" customHeight="1">
      <c r="A1598" s="491" t="s">
        <v>374</v>
      </c>
      <c r="B1598" s="492"/>
      <c r="C1598" s="493" t="s">
        <v>502</v>
      </c>
      <c r="D1598" s="492"/>
      <c r="E1598" s="494"/>
      <c r="F1598" s="563">
        <f>SUM(F1566+F1571+F1582+F1588+F1597)</f>
        <v>23.57</v>
      </c>
      <c r="G1598" s="563">
        <f aca="true" t="shared" si="66" ref="G1598:S1598">SUM(G1566+G1571+G1582+G1588+G1597)</f>
        <v>20.81</v>
      </c>
      <c r="H1598" s="563">
        <f t="shared" si="66"/>
        <v>80.49999999999999</v>
      </c>
      <c r="I1598" s="563">
        <f t="shared" si="66"/>
        <v>672</v>
      </c>
      <c r="J1598" s="563">
        <f t="shared" si="66"/>
        <v>57</v>
      </c>
      <c r="K1598" s="563">
        <f t="shared" si="66"/>
        <v>1.14</v>
      </c>
      <c r="L1598" s="563">
        <f t="shared" si="66"/>
        <v>3.3</v>
      </c>
      <c r="M1598" s="563">
        <f t="shared" si="66"/>
        <v>1.2300000000000002</v>
      </c>
      <c r="N1598" s="563">
        <f t="shared" si="66"/>
        <v>207.7</v>
      </c>
      <c r="O1598" s="563">
        <f t="shared" si="66"/>
        <v>1.7000000000000002</v>
      </c>
      <c r="P1598" s="563">
        <f t="shared" si="66"/>
        <v>806</v>
      </c>
      <c r="Q1598" s="563">
        <f t="shared" si="66"/>
        <v>757.8</v>
      </c>
      <c r="R1598" s="563">
        <f t="shared" si="66"/>
        <v>109.14000000000001</v>
      </c>
      <c r="S1598" s="563">
        <f t="shared" si="66"/>
        <v>22.900000000000002</v>
      </c>
      <c r="T1598" s="496"/>
    </row>
    <row r="1599" spans="1:19" s="35" customFormat="1" ht="39.75" customHeight="1">
      <c r="A1599" s="255" t="s">
        <v>377</v>
      </c>
      <c r="B1599" s="275"/>
      <c r="C1599" s="256"/>
      <c r="D1599" s="256"/>
      <c r="E1599" s="257"/>
      <c r="F1599" s="71"/>
      <c r="G1599" s="71"/>
      <c r="H1599" s="71"/>
      <c r="I1599" s="96"/>
      <c r="J1599" s="71"/>
      <c r="K1599" s="71"/>
      <c r="L1599" s="71"/>
      <c r="M1599" s="71"/>
      <c r="N1599" s="71"/>
      <c r="O1599" s="71"/>
      <c r="P1599" s="96"/>
      <c r="Q1599" s="71"/>
      <c r="R1599" s="71"/>
      <c r="S1599" s="71"/>
    </row>
    <row r="1600" spans="2:19" ht="45.75" customHeight="1">
      <c r="B1600" s="87" t="s">
        <v>326</v>
      </c>
      <c r="C1600" s="32">
        <v>100</v>
      </c>
      <c r="D1600" s="43"/>
      <c r="E1600" s="43"/>
      <c r="F1600" s="32">
        <v>2.6</v>
      </c>
      <c r="G1600" s="32">
        <v>7.2</v>
      </c>
      <c r="H1600" s="32">
        <v>14.6</v>
      </c>
      <c r="I1600" s="32">
        <v>79</v>
      </c>
      <c r="J1600" s="136"/>
      <c r="K1600" s="91">
        <f>K1601</f>
        <v>27.5</v>
      </c>
      <c r="L1600" s="42">
        <v>4.6</v>
      </c>
      <c r="M1600" s="32">
        <v>55.6</v>
      </c>
      <c r="N1600" s="33">
        <v>0</v>
      </c>
      <c r="O1600" s="33">
        <v>14.6</v>
      </c>
      <c r="P1600" s="34">
        <v>90</v>
      </c>
      <c r="Q1600" s="32">
        <v>0.6</v>
      </c>
      <c r="R1600" s="32">
        <v>18</v>
      </c>
      <c r="S1600" s="32">
        <v>0.66</v>
      </c>
    </row>
    <row r="1601" spans="2:19" ht="32.25" customHeight="1">
      <c r="B1601" s="123" t="s">
        <v>180</v>
      </c>
      <c r="C1601" s="43"/>
      <c r="D1601" s="137">
        <v>110</v>
      </c>
      <c r="E1601" s="43">
        <v>100</v>
      </c>
      <c r="F1601" s="43"/>
      <c r="G1601" s="43"/>
      <c r="H1601" s="43"/>
      <c r="I1601" s="43"/>
      <c r="J1601" s="136">
        <v>250</v>
      </c>
      <c r="K1601" s="136">
        <f>J1601*D1601/1000</f>
        <v>27.5</v>
      </c>
      <c r="L1601" s="120"/>
      <c r="M1601" s="43"/>
      <c r="N1601" s="60"/>
      <c r="O1601" s="60"/>
      <c r="P1601" s="73"/>
      <c r="Q1601" s="43"/>
      <c r="R1601" s="43"/>
      <c r="S1601" s="43"/>
    </row>
    <row r="1602" spans="2:19" s="35" customFormat="1" ht="29.25" customHeight="1">
      <c r="B1602" s="97" t="s">
        <v>496</v>
      </c>
      <c r="C1602" s="617" t="s">
        <v>497</v>
      </c>
      <c r="D1602" s="32"/>
      <c r="E1602" s="32"/>
      <c r="F1602" s="32">
        <v>22.7</v>
      </c>
      <c r="G1602" s="32">
        <v>19.2</v>
      </c>
      <c r="H1602" s="32">
        <v>44.5</v>
      </c>
      <c r="I1602" s="32">
        <v>225</v>
      </c>
      <c r="J1602" s="32"/>
      <c r="K1602" s="32"/>
      <c r="L1602" s="33">
        <v>1.7</v>
      </c>
      <c r="M1602" s="42">
        <v>0.2</v>
      </c>
      <c r="N1602" s="33">
        <v>12</v>
      </c>
      <c r="O1602" s="32">
        <v>0.8</v>
      </c>
      <c r="P1602" s="32">
        <v>47</v>
      </c>
      <c r="Q1602" s="69">
        <v>126.1</v>
      </c>
      <c r="R1602" s="32">
        <v>42.2</v>
      </c>
      <c r="S1602" s="32">
        <v>2.5</v>
      </c>
    </row>
    <row r="1603" spans="2:19" s="20" customFormat="1" ht="27.75" customHeight="1">
      <c r="B1603" s="99" t="s">
        <v>60</v>
      </c>
      <c r="C1603" s="28"/>
      <c r="D1603" s="28">
        <v>22</v>
      </c>
      <c r="E1603" s="28">
        <v>16</v>
      </c>
      <c r="F1603" s="28"/>
      <c r="G1603" s="28"/>
      <c r="H1603" s="28"/>
      <c r="I1603" s="28"/>
      <c r="J1603" s="28"/>
      <c r="K1603" s="28"/>
      <c r="L1603" s="39"/>
      <c r="M1603" s="399"/>
      <c r="N1603" s="39"/>
      <c r="O1603" s="28"/>
      <c r="P1603" s="28"/>
      <c r="Q1603" s="86"/>
      <c r="R1603" s="28"/>
      <c r="S1603" s="28"/>
    </row>
    <row r="1604" spans="2:19" s="20" customFormat="1" ht="27.75" customHeight="1">
      <c r="B1604" s="101" t="s">
        <v>460</v>
      </c>
      <c r="C1604" s="28"/>
      <c r="D1604" s="28">
        <v>16</v>
      </c>
      <c r="E1604" s="28">
        <v>16</v>
      </c>
      <c r="F1604" s="28"/>
      <c r="G1604" s="28"/>
      <c r="H1604" s="28"/>
      <c r="I1604" s="28"/>
      <c r="J1604" s="28"/>
      <c r="K1604" s="28"/>
      <c r="L1604" s="39"/>
      <c r="M1604" s="399"/>
      <c r="N1604" s="39"/>
      <c r="O1604" s="28"/>
      <c r="P1604" s="28"/>
      <c r="Q1604" s="86"/>
      <c r="R1604" s="28"/>
      <c r="S1604" s="28"/>
    </row>
    <row r="1605" spans="2:19" s="20" customFormat="1" ht="27.75" customHeight="1">
      <c r="B1605" s="99" t="s">
        <v>462</v>
      </c>
      <c r="C1605" s="28"/>
      <c r="D1605" s="28">
        <v>67</v>
      </c>
      <c r="E1605" s="28">
        <v>50</v>
      </c>
      <c r="F1605" s="28"/>
      <c r="G1605" s="28"/>
      <c r="H1605" s="28"/>
      <c r="I1605" s="28"/>
      <c r="J1605" s="28"/>
      <c r="K1605" s="28"/>
      <c r="L1605" s="39"/>
      <c r="M1605" s="399"/>
      <c r="N1605" s="39"/>
      <c r="O1605" s="28"/>
      <c r="P1605" s="28"/>
      <c r="Q1605" s="86"/>
      <c r="R1605" s="28"/>
      <c r="S1605" s="28"/>
    </row>
    <row r="1606" spans="2:19" s="20" customFormat="1" ht="27.75" customHeight="1">
      <c r="B1606" s="99" t="s">
        <v>380</v>
      </c>
      <c r="C1606" s="28"/>
      <c r="D1606" s="28">
        <v>71</v>
      </c>
      <c r="E1606" s="28">
        <v>50</v>
      </c>
      <c r="F1606" s="28"/>
      <c r="G1606" s="28"/>
      <c r="H1606" s="28"/>
      <c r="I1606" s="28"/>
      <c r="J1606" s="28"/>
      <c r="K1606" s="28"/>
      <c r="L1606" s="39"/>
      <c r="M1606" s="399"/>
      <c r="N1606" s="39"/>
      <c r="O1606" s="28"/>
      <c r="P1606" s="28"/>
      <c r="Q1606" s="86"/>
      <c r="R1606" s="28"/>
      <c r="S1606" s="28"/>
    </row>
    <row r="1607" spans="2:19" s="20" customFormat="1" ht="27.75" customHeight="1">
      <c r="B1607" s="99" t="s">
        <v>381</v>
      </c>
      <c r="C1607" s="28"/>
      <c r="D1607" s="28">
        <v>77</v>
      </c>
      <c r="E1607" s="28">
        <v>50</v>
      </c>
      <c r="F1607" s="28"/>
      <c r="G1607" s="28"/>
      <c r="H1607" s="28"/>
      <c r="I1607" s="28"/>
      <c r="J1607" s="28"/>
      <c r="K1607" s="28"/>
      <c r="L1607" s="39"/>
      <c r="M1607" s="399"/>
      <c r="N1607" s="39"/>
      <c r="O1607" s="28"/>
      <c r="P1607" s="28"/>
      <c r="Q1607" s="86"/>
      <c r="R1607" s="28"/>
      <c r="S1607" s="28"/>
    </row>
    <row r="1608" spans="2:19" s="20" customFormat="1" ht="27.75" customHeight="1">
      <c r="B1608" s="99" t="s">
        <v>412</v>
      </c>
      <c r="C1608" s="28"/>
      <c r="D1608" s="28">
        <v>83</v>
      </c>
      <c r="E1608" s="28">
        <v>50</v>
      </c>
      <c r="F1608" s="28"/>
      <c r="G1608" s="28"/>
      <c r="H1608" s="28"/>
      <c r="I1608" s="28"/>
      <c r="J1608" s="28"/>
      <c r="K1608" s="28"/>
      <c r="L1608" s="39"/>
      <c r="M1608" s="399"/>
      <c r="N1608" s="39"/>
      <c r="O1608" s="28"/>
      <c r="P1608" s="28"/>
      <c r="Q1608" s="86"/>
      <c r="R1608" s="28"/>
      <c r="S1608" s="28"/>
    </row>
    <row r="1609" spans="2:19" s="20" customFormat="1" ht="27.75" customHeight="1">
      <c r="B1609" s="99" t="s">
        <v>498</v>
      </c>
      <c r="C1609" s="28"/>
      <c r="D1609" s="28">
        <v>20</v>
      </c>
      <c r="E1609" s="28">
        <v>20</v>
      </c>
      <c r="F1609" s="28"/>
      <c r="G1609" s="28"/>
      <c r="H1609" s="28"/>
      <c r="I1609" s="28"/>
      <c r="J1609" s="28"/>
      <c r="K1609" s="28"/>
      <c r="L1609" s="39"/>
      <c r="M1609" s="399"/>
      <c r="N1609" s="39"/>
      <c r="O1609" s="28"/>
      <c r="P1609" s="28"/>
      <c r="Q1609" s="86"/>
      <c r="R1609" s="28"/>
      <c r="S1609" s="28"/>
    </row>
    <row r="1610" spans="2:19" s="20" customFormat="1" ht="27.75" customHeight="1">
      <c r="B1610" s="99" t="s">
        <v>64</v>
      </c>
      <c r="C1610" s="28"/>
      <c r="D1610" s="28">
        <v>12</v>
      </c>
      <c r="E1610" s="28">
        <v>10</v>
      </c>
      <c r="F1610" s="28"/>
      <c r="G1610" s="28"/>
      <c r="H1610" s="28"/>
      <c r="I1610" s="28"/>
      <c r="J1610" s="28"/>
      <c r="K1610" s="28"/>
      <c r="L1610" s="39"/>
      <c r="M1610" s="399"/>
      <c r="N1610" s="39"/>
      <c r="O1610" s="28"/>
      <c r="P1610" s="28"/>
      <c r="Q1610" s="86"/>
      <c r="R1610" s="28"/>
      <c r="S1610" s="28"/>
    </row>
    <row r="1611" spans="2:19" s="20" customFormat="1" ht="27.75" customHeight="1">
      <c r="B1611" s="99" t="s">
        <v>158</v>
      </c>
      <c r="C1611" s="28"/>
      <c r="D1611" s="28">
        <v>16</v>
      </c>
      <c r="E1611" s="28">
        <v>13</v>
      </c>
      <c r="F1611" s="28"/>
      <c r="G1611" s="28"/>
      <c r="H1611" s="28"/>
      <c r="I1611" s="28"/>
      <c r="J1611" s="28"/>
      <c r="K1611" s="28"/>
      <c r="L1611" s="39"/>
      <c r="M1611" s="399"/>
      <c r="N1611" s="39"/>
      <c r="O1611" s="28"/>
      <c r="P1611" s="28"/>
      <c r="Q1611" s="86"/>
      <c r="R1611" s="28"/>
      <c r="S1611" s="28"/>
    </row>
    <row r="1612" spans="2:19" s="20" customFormat="1" ht="27.75" customHeight="1">
      <c r="B1612" s="99" t="s">
        <v>117</v>
      </c>
      <c r="C1612" s="28"/>
      <c r="D1612" s="28">
        <v>17</v>
      </c>
      <c r="E1612" s="28">
        <v>13</v>
      </c>
      <c r="F1612" s="28"/>
      <c r="G1612" s="28"/>
      <c r="H1612" s="28"/>
      <c r="I1612" s="28"/>
      <c r="J1612" s="28"/>
      <c r="K1612" s="28"/>
      <c r="L1612" s="39"/>
      <c r="M1612" s="399"/>
      <c r="N1612" s="39"/>
      <c r="O1612" s="28"/>
      <c r="P1612" s="28"/>
      <c r="Q1612" s="86"/>
      <c r="R1612" s="28"/>
      <c r="S1612" s="28"/>
    </row>
    <row r="1613" spans="2:19" s="20" customFormat="1" ht="27.75" customHeight="1">
      <c r="B1613" s="99" t="s">
        <v>499</v>
      </c>
      <c r="C1613" s="28"/>
      <c r="D1613" s="28">
        <v>38</v>
      </c>
      <c r="E1613" s="28">
        <v>32</v>
      </c>
      <c r="F1613" s="28"/>
      <c r="G1613" s="28"/>
      <c r="H1613" s="28"/>
      <c r="I1613" s="28"/>
      <c r="J1613" s="28"/>
      <c r="K1613" s="28"/>
      <c r="L1613" s="39"/>
      <c r="M1613" s="399"/>
      <c r="N1613" s="39"/>
      <c r="O1613" s="28"/>
      <c r="P1613" s="28"/>
      <c r="Q1613" s="86"/>
      <c r="R1613" s="28"/>
      <c r="S1613" s="28"/>
    </row>
    <row r="1614" spans="2:19" s="20" customFormat="1" ht="27.75" customHeight="1">
      <c r="B1614" s="99" t="s">
        <v>66</v>
      </c>
      <c r="C1614" s="28"/>
      <c r="D1614" s="28">
        <v>5</v>
      </c>
      <c r="E1614" s="28">
        <v>5</v>
      </c>
      <c r="F1614" s="28"/>
      <c r="G1614" s="28"/>
      <c r="H1614" s="28"/>
      <c r="I1614" s="28"/>
      <c r="J1614" s="28"/>
      <c r="K1614" s="28"/>
      <c r="L1614" s="39"/>
      <c r="M1614" s="399"/>
      <c r="N1614" s="39"/>
      <c r="O1614" s="28"/>
      <c r="P1614" s="28"/>
      <c r="Q1614" s="86"/>
      <c r="R1614" s="28"/>
      <c r="S1614" s="28"/>
    </row>
    <row r="1615" spans="2:19" s="20" customFormat="1" ht="27.75" customHeight="1">
      <c r="B1615" s="99" t="s">
        <v>421</v>
      </c>
      <c r="C1615" s="28"/>
      <c r="D1615" s="28">
        <v>200</v>
      </c>
      <c r="E1615" s="28">
        <v>200</v>
      </c>
      <c r="F1615" s="28"/>
      <c r="G1615" s="28"/>
      <c r="H1615" s="28"/>
      <c r="I1615" s="28"/>
      <c r="J1615" s="28"/>
      <c r="K1615" s="28"/>
      <c r="L1615" s="39"/>
      <c r="M1615" s="399"/>
      <c r="N1615" s="39"/>
      <c r="O1615" s="28"/>
      <c r="P1615" s="28"/>
      <c r="Q1615" s="86"/>
      <c r="R1615" s="28"/>
      <c r="S1615" s="28"/>
    </row>
    <row r="1616" spans="2:19" s="20" customFormat="1" ht="27.75" customHeight="1">
      <c r="B1616" s="99" t="s">
        <v>15</v>
      </c>
      <c r="C1616" s="28"/>
      <c r="D1616" s="28">
        <v>1</v>
      </c>
      <c r="E1616" s="28">
        <v>1</v>
      </c>
      <c r="F1616" s="28"/>
      <c r="G1616" s="28"/>
      <c r="H1616" s="28"/>
      <c r="I1616" s="28"/>
      <c r="J1616" s="28"/>
      <c r="K1616" s="28"/>
      <c r="L1616" s="39"/>
      <c r="M1616" s="399"/>
      <c r="N1616" s="39"/>
      <c r="O1616" s="28"/>
      <c r="P1616" s="28"/>
      <c r="Q1616" s="86"/>
      <c r="R1616" s="28"/>
      <c r="S1616" s="28"/>
    </row>
    <row r="1617" spans="2:19" s="46" customFormat="1" ht="34.5" customHeight="1">
      <c r="B1617" s="97" t="s">
        <v>175</v>
      </c>
      <c r="C1617" s="32">
        <v>100</v>
      </c>
      <c r="D1617" s="32"/>
      <c r="E1617" s="55"/>
      <c r="F1617" s="32">
        <v>12.7</v>
      </c>
      <c r="G1617" s="33">
        <v>17.3</v>
      </c>
      <c r="H1617" s="33">
        <v>11.1</v>
      </c>
      <c r="I1617" s="32">
        <v>216</v>
      </c>
      <c r="J1617" s="50"/>
      <c r="K1617" s="33">
        <f>SUM(K1618:K1625)</f>
        <v>39.13296</v>
      </c>
      <c r="L1617" s="42">
        <v>2.1</v>
      </c>
      <c r="M1617" s="32">
        <v>0.33</v>
      </c>
      <c r="N1617" s="33">
        <v>0</v>
      </c>
      <c r="O1617" s="33">
        <v>5.3</v>
      </c>
      <c r="P1617" s="74">
        <v>24.36</v>
      </c>
      <c r="Q1617" s="47">
        <v>195</v>
      </c>
      <c r="R1617" s="47">
        <v>25.3</v>
      </c>
      <c r="S1617" s="32">
        <v>4.5</v>
      </c>
    </row>
    <row r="1618" spans="2:19" ht="40.5" customHeight="1">
      <c r="B1618" s="123" t="s">
        <v>176</v>
      </c>
      <c r="C1618" s="43"/>
      <c r="D1618" s="43">
        <v>86</v>
      </c>
      <c r="E1618" s="126">
        <v>74</v>
      </c>
      <c r="F1618" s="43"/>
      <c r="G1618" s="60"/>
      <c r="H1618" s="60"/>
      <c r="I1618" s="43"/>
      <c r="J1618" s="45"/>
      <c r="K1618" s="370"/>
      <c r="L1618" s="120"/>
      <c r="M1618" s="43"/>
      <c r="N1618" s="60"/>
      <c r="O1618" s="60"/>
      <c r="P1618" s="120"/>
      <c r="Q1618" s="60"/>
      <c r="R1618" s="60"/>
      <c r="S1618" s="43"/>
    </row>
    <row r="1619" spans="2:19" ht="45.75" customHeight="1">
      <c r="B1619" s="123" t="s">
        <v>177</v>
      </c>
      <c r="C1619" s="43"/>
      <c r="D1619" s="43">
        <v>74</v>
      </c>
      <c r="E1619" s="126">
        <v>74</v>
      </c>
      <c r="F1619" s="43"/>
      <c r="G1619" s="60"/>
      <c r="H1619" s="60"/>
      <c r="I1619" s="43"/>
      <c r="J1619" s="43"/>
      <c r="K1619" s="60"/>
      <c r="L1619" s="120"/>
      <c r="M1619" s="43"/>
      <c r="N1619" s="60"/>
      <c r="O1619" s="60"/>
      <c r="P1619" s="120"/>
      <c r="Q1619" s="60"/>
      <c r="R1619" s="60"/>
      <c r="S1619" s="43"/>
    </row>
    <row r="1620" spans="2:19" ht="45.75" customHeight="1">
      <c r="B1620" s="123" t="s">
        <v>20</v>
      </c>
      <c r="C1620" s="43"/>
      <c r="D1620" s="43">
        <v>79</v>
      </c>
      <c r="E1620" s="126">
        <v>79</v>
      </c>
      <c r="F1620" s="43"/>
      <c r="G1620" s="60"/>
      <c r="H1620" s="60"/>
      <c r="I1620" s="43"/>
      <c r="J1620" s="43">
        <v>440</v>
      </c>
      <c r="K1620" s="60">
        <f aca="true" t="shared" si="67" ref="K1620:K1625">J1620*D1620/1000</f>
        <v>34.76</v>
      </c>
      <c r="L1620" s="120"/>
      <c r="M1620" s="43"/>
      <c r="N1620" s="60"/>
      <c r="O1620" s="60"/>
      <c r="P1620" s="120"/>
      <c r="Q1620" s="60"/>
      <c r="R1620" s="60"/>
      <c r="S1620" s="43"/>
    </row>
    <row r="1621" spans="2:19" ht="28.5" customHeight="1">
      <c r="B1621" s="123" t="s">
        <v>64</v>
      </c>
      <c r="C1621" s="43"/>
      <c r="D1621" s="43">
        <v>53.6</v>
      </c>
      <c r="E1621" s="126">
        <v>45</v>
      </c>
      <c r="F1621" s="43"/>
      <c r="G1621" s="60"/>
      <c r="H1621" s="60"/>
      <c r="I1621" s="43"/>
      <c r="J1621" s="43">
        <v>38.4</v>
      </c>
      <c r="K1621" s="60">
        <f t="shared" si="67"/>
        <v>2.0582399999999996</v>
      </c>
      <c r="L1621" s="120"/>
      <c r="M1621" s="43"/>
      <c r="N1621" s="60"/>
      <c r="O1621" s="60"/>
      <c r="P1621" s="120"/>
      <c r="Q1621" s="60"/>
      <c r="R1621" s="60"/>
      <c r="S1621" s="43"/>
    </row>
    <row r="1622" spans="2:19" ht="28.5" customHeight="1">
      <c r="B1622" s="123" t="s">
        <v>66</v>
      </c>
      <c r="C1622" s="43"/>
      <c r="D1622" s="43">
        <v>6.2</v>
      </c>
      <c r="E1622" s="126">
        <v>6.2</v>
      </c>
      <c r="F1622" s="43"/>
      <c r="G1622" s="60"/>
      <c r="H1622" s="60"/>
      <c r="I1622" s="43"/>
      <c r="J1622" s="43">
        <v>178</v>
      </c>
      <c r="K1622" s="60">
        <f t="shared" si="67"/>
        <v>1.1036000000000001</v>
      </c>
      <c r="L1622" s="120"/>
      <c r="M1622" s="43"/>
      <c r="N1622" s="60"/>
      <c r="O1622" s="60"/>
      <c r="P1622" s="120"/>
      <c r="Q1622" s="60"/>
      <c r="R1622" s="60"/>
      <c r="S1622" s="43"/>
    </row>
    <row r="1623" spans="2:19" ht="61.5" customHeight="1">
      <c r="B1623" s="123" t="s">
        <v>118</v>
      </c>
      <c r="C1623" s="43"/>
      <c r="D1623" s="43">
        <v>15.6</v>
      </c>
      <c r="E1623" s="126">
        <v>15.6</v>
      </c>
      <c r="F1623" s="43"/>
      <c r="G1623" s="60"/>
      <c r="H1623" s="60"/>
      <c r="I1623" s="43"/>
      <c r="J1623" s="43"/>
      <c r="K1623" s="60">
        <f t="shared" si="67"/>
        <v>0</v>
      </c>
      <c r="L1623" s="120"/>
      <c r="M1623" s="43"/>
      <c r="N1623" s="60"/>
      <c r="O1623" s="60"/>
      <c r="P1623" s="120"/>
      <c r="Q1623" s="60"/>
      <c r="R1623" s="60"/>
      <c r="S1623" s="43"/>
    </row>
    <row r="1624" spans="2:19" ht="48" customHeight="1">
      <c r="B1624" s="123" t="s">
        <v>178</v>
      </c>
      <c r="C1624" s="43"/>
      <c r="D1624" s="43">
        <v>6.2</v>
      </c>
      <c r="E1624" s="126">
        <v>6.2</v>
      </c>
      <c r="F1624" s="43"/>
      <c r="G1624" s="60"/>
      <c r="H1624" s="60"/>
      <c r="I1624" s="43"/>
      <c r="J1624" s="43">
        <v>193.6</v>
      </c>
      <c r="K1624" s="60">
        <f t="shared" si="67"/>
        <v>1.2003199999999998</v>
      </c>
      <c r="L1624" s="120"/>
      <c r="M1624" s="43"/>
      <c r="N1624" s="60"/>
      <c r="O1624" s="60"/>
      <c r="P1624" s="120"/>
      <c r="Q1624" s="60"/>
      <c r="R1624" s="60"/>
      <c r="S1624" s="43"/>
    </row>
    <row r="1625" spans="2:19" ht="34.5" customHeight="1">
      <c r="B1625" s="123" t="s">
        <v>15</v>
      </c>
      <c r="C1625" s="43"/>
      <c r="D1625" s="43">
        <v>0.9</v>
      </c>
      <c r="E1625" s="126">
        <v>0.9</v>
      </c>
      <c r="F1625" s="43"/>
      <c r="G1625" s="60"/>
      <c r="H1625" s="60"/>
      <c r="I1625" s="43"/>
      <c r="J1625" s="43">
        <v>12</v>
      </c>
      <c r="K1625" s="60">
        <f t="shared" si="67"/>
        <v>0.0108</v>
      </c>
      <c r="L1625" s="120"/>
      <c r="M1625" s="43"/>
      <c r="N1625" s="60"/>
      <c r="O1625" s="60"/>
      <c r="P1625" s="120"/>
      <c r="Q1625" s="60"/>
      <c r="R1625" s="60"/>
      <c r="S1625" s="43"/>
    </row>
    <row r="1626" spans="2:19" s="70" customFormat="1" ht="55.5" customHeight="1">
      <c r="B1626" s="106" t="s">
        <v>6</v>
      </c>
      <c r="C1626" s="69">
        <v>180</v>
      </c>
      <c r="D1626" s="33"/>
      <c r="E1626" s="33"/>
      <c r="F1626" s="33">
        <v>4.07</v>
      </c>
      <c r="G1626" s="47">
        <v>6.3</v>
      </c>
      <c r="H1626" s="47">
        <v>45.8</v>
      </c>
      <c r="I1626" s="69">
        <v>142</v>
      </c>
      <c r="J1626" s="33"/>
      <c r="K1626" s="33">
        <f>SUM(K1627:K1630)</f>
        <v>9.3064</v>
      </c>
      <c r="L1626" s="33">
        <v>1.7</v>
      </c>
      <c r="M1626" s="33">
        <v>0.08</v>
      </c>
      <c r="N1626" s="69">
        <v>0.02</v>
      </c>
      <c r="O1626" s="33">
        <v>0.65</v>
      </c>
      <c r="P1626" s="47">
        <v>20.6</v>
      </c>
      <c r="Q1626" s="47">
        <v>113.2</v>
      </c>
      <c r="R1626" s="33">
        <v>52.2</v>
      </c>
      <c r="S1626" s="33">
        <v>2.5</v>
      </c>
    </row>
    <row r="1627" spans="2:19" ht="30" customHeight="1">
      <c r="B1627" s="115" t="s">
        <v>70</v>
      </c>
      <c r="C1627" s="32"/>
      <c r="D1627" s="43">
        <v>42</v>
      </c>
      <c r="E1627" s="43">
        <v>42</v>
      </c>
      <c r="F1627" s="45"/>
      <c r="G1627" s="45"/>
      <c r="H1627" s="45"/>
      <c r="I1627" s="45"/>
      <c r="J1627" s="45">
        <v>144</v>
      </c>
      <c r="K1627" s="45">
        <f>J1627*D1627/1000</f>
        <v>6.048</v>
      </c>
      <c r="L1627" s="45"/>
      <c r="M1627" s="45"/>
      <c r="N1627" s="116"/>
      <c r="O1627" s="45"/>
      <c r="P1627" s="117"/>
      <c r="Q1627" s="117"/>
      <c r="R1627" s="45"/>
      <c r="S1627" s="45"/>
    </row>
    <row r="1628" spans="2:19" ht="30" customHeight="1">
      <c r="B1628" s="115" t="s">
        <v>63</v>
      </c>
      <c r="C1628" s="32"/>
      <c r="D1628" s="43">
        <v>120</v>
      </c>
      <c r="E1628" s="43">
        <v>120</v>
      </c>
      <c r="F1628" s="45"/>
      <c r="G1628" s="45" t="s">
        <v>149</v>
      </c>
      <c r="H1628" s="45"/>
      <c r="I1628" s="45"/>
      <c r="J1628" s="45"/>
      <c r="K1628" s="45">
        <f>J1628*D1628/1000</f>
        <v>0</v>
      </c>
      <c r="L1628" s="45"/>
      <c r="M1628" s="45"/>
      <c r="N1628" s="116"/>
      <c r="O1628" s="45"/>
      <c r="P1628" s="117"/>
      <c r="Q1628" s="117"/>
      <c r="R1628" s="45"/>
      <c r="S1628" s="45"/>
    </row>
    <row r="1629" spans="2:19" ht="30" customHeight="1">
      <c r="B1629" s="115" t="s">
        <v>67</v>
      </c>
      <c r="C1629" s="32"/>
      <c r="D1629" s="43">
        <v>5</v>
      </c>
      <c r="E1629" s="43">
        <v>5</v>
      </c>
      <c r="F1629" s="45"/>
      <c r="G1629" s="45"/>
      <c r="H1629" s="45"/>
      <c r="I1629" s="45"/>
      <c r="J1629" s="45">
        <v>650</v>
      </c>
      <c r="K1629" s="45">
        <f>J1629*D1629/1000</f>
        <v>3.25</v>
      </c>
      <c r="L1629" s="45"/>
      <c r="M1629" s="45"/>
      <c r="N1629" s="116"/>
      <c r="O1629" s="45"/>
      <c r="P1629" s="117"/>
      <c r="Q1629" s="117"/>
      <c r="R1629" s="45"/>
      <c r="S1629" s="45"/>
    </row>
    <row r="1630" spans="2:19" ht="30" customHeight="1">
      <c r="B1630" s="118" t="s">
        <v>15</v>
      </c>
      <c r="C1630" s="32"/>
      <c r="D1630" s="43">
        <v>0.7</v>
      </c>
      <c r="E1630" s="43">
        <v>0.7</v>
      </c>
      <c r="F1630" s="45"/>
      <c r="G1630" s="45"/>
      <c r="H1630" s="45"/>
      <c r="I1630" s="45"/>
      <c r="J1630" s="45">
        <v>12</v>
      </c>
      <c r="K1630" s="45">
        <f>J1630*D1630/1000</f>
        <v>0.008399999999999998</v>
      </c>
      <c r="L1630" s="45"/>
      <c r="M1630" s="45"/>
      <c r="N1630" s="116"/>
      <c r="O1630" s="45"/>
      <c r="P1630" s="117"/>
      <c r="Q1630" s="117"/>
      <c r="R1630" s="45"/>
      <c r="S1630" s="45"/>
    </row>
    <row r="1631" spans="2:19" s="35" customFormat="1" ht="62.25" customHeight="1">
      <c r="B1631" s="87" t="s">
        <v>130</v>
      </c>
      <c r="C1631" s="32">
        <v>100</v>
      </c>
      <c r="D1631" s="32"/>
      <c r="E1631" s="32"/>
      <c r="F1631" s="32">
        <v>0.26</v>
      </c>
      <c r="G1631" s="33">
        <v>0.17</v>
      </c>
      <c r="H1631" s="32">
        <v>13.81</v>
      </c>
      <c r="I1631" s="32">
        <v>52</v>
      </c>
      <c r="J1631" s="32">
        <v>110.5</v>
      </c>
      <c r="K1631" s="32">
        <f>J1631*C1631/1000</f>
        <v>11.05</v>
      </c>
      <c r="L1631" s="33">
        <v>16</v>
      </c>
      <c r="M1631" s="32">
        <v>0.02</v>
      </c>
      <c r="N1631" s="69">
        <v>0</v>
      </c>
      <c r="O1631" s="32">
        <v>0.17</v>
      </c>
      <c r="P1631" s="47">
        <v>2.97</v>
      </c>
      <c r="Q1631" s="47">
        <v>9.6</v>
      </c>
      <c r="R1631" s="33">
        <v>2.08</v>
      </c>
      <c r="S1631" s="32">
        <v>0.16</v>
      </c>
    </row>
    <row r="1632" spans="2:19" s="9" customFormat="1" ht="31.5">
      <c r="B1632" s="108" t="s">
        <v>285</v>
      </c>
      <c r="C1632" s="26">
        <v>200</v>
      </c>
      <c r="D1632" s="26"/>
      <c r="E1632" s="26"/>
      <c r="F1632" s="27">
        <v>0.68</v>
      </c>
      <c r="G1632" s="27">
        <v>0.1</v>
      </c>
      <c r="H1632" s="27">
        <v>11.31</v>
      </c>
      <c r="I1632" s="26">
        <v>102</v>
      </c>
      <c r="J1632" s="26"/>
      <c r="K1632" s="27">
        <f>SUM(K1633:K1636)</f>
        <v>4.48188</v>
      </c>
      <c r="L1632" s="26">
        <v>0.22</v>
      </c>
      <c r="M1632" s="27">
        <v>0</v>
      </c>
      <c r="N1632" s="52">
        <v>0</v>
      </c>
      <c r="O1632" s="27">
        <v>0</v>
      </c>
      <c r="P1632" s="31">
        <v>23.33</v>
      </c>
      <c r="Q1632" s="36">
        <v>16.65</v>
      </c>
      <c r="R1632" s="26">
        <v>2.38</v>
      </c>
      <c r="S1632" s="23">
        <v>0.54</v>
      </c>
    </row>
    <row r="1633" spans="2:19" ht="22.5" customHeight="1">
      <c r="B1633" s="118" t="s">
        <v>120</v>
      </c>
      <c r="C1633" s="32"/>
      <c r="D1633" s="43">
        <v>18</v>
      </c>
      <c r="E1633" s="43">
        <v>18</v>
      </c>
      <c r="F1633" s="45"/>
      <c r="G1633" s="45"/>
      <c r="H1633" s="45"/>
      <c r="I1633" s="45"/>
      <c r="J1633" s="43">
        <v>192</v>
      </c>
      <c r="K1633" s="43">
        <f>J1633*D1633/1000</f>
        <v>3.456</v>
      </c>
      <c r="L1633" s="45"/>
      <c r="M1633" s="45"/>
      <c r="N1633" s="116"/>
      <c r="O1633" s="45"/>
      <c r="P1633" s="117"/>
      <c r="Q1633" s="117"/>
      <c r="R1633" s="45"/>
      <c r="S1633" s="45"/>
    </row>
    <row r="1634" spans="2:19" ht="22.5" customHeight="1">
      <c r="B1634" s="118" t="s">
        <v>71</v>
      </c>
      <c r="C1634" s="32"/>
      <c r="D1634" s="43">
        <v>9</v>
      </c>
      <c r="E1634" s="43">
        <v>9</v>
      </c>
      <c r="F1634" s="45"/>
      <c r="G1634" s="45"/>
      <c r="H1634" s="45"/>
      <c r="I1634" s="45"/>
      <c r="J1634" s="43">
        <v>90.2</v>
      </c>
      <c r="K1634" s="43">
        <f>J1634*D1634/1000</f>
        <v>0.8118000000000001</v>
      </c>
      <c r="L1634" s="45"/>
      <c r="M1634" s="45"/>
      <c r="N1634" s="116"/>
      <c r="O1634" s="45"/>
      <c r="P1634" s="117"/>
      <c r="Q1634" s="117"/>
      <c r="R1634" s="45"/>
      <c r="S1634" s="45"/>
    </row>
    <row r="1635" spans="2:19" ht="22.5" customHeight="1">
      <c r="B1635" s="118" t="s">
        <v>63</v>
      </c>
      <c r="C1635" s="32"/>
      <c r="D1635" s="43">
        <v>183</v>
      </c>
      <c r="E1635" s="43">
        <v>183</v>
      </c>
      <c r="F1635" s="45"/>
      <c r="G1635" s="45"/>
      <c r="H1635" s="45"/>
      <c r="I1635" s="45"/>
      <c r="J1635" s="45"/>
      <c r="K1635" s="43">
        <f>J1635*D1635/1000</f>
        <v>0</v>
      </c>
      <c r="L1635" s="45"/>
      <c r="M1635" s="45"/>
      <c r="N1635" s="116"/>
      <c r="O1635" s="45"/>
      <c r="P1635" s="117"/>
      <c r="Q1635" s="117"/>
      <c r="R1635" s="45"/>
      <c r="S1635" s="45"/>
    </row>
    <row r="1636" spans="2:19" ht="22.5" customHeight="1">
      <c r="B1636" s="118" t="s">
        <v>121</v>
      </c>
      <c r="C1636" s="32"/>
      <c r="D1636" s="43">
        <v>0.06</v>
      </c>
      <c r="E1636" s="43">
        <v>0.06</v>
      </c>
      <c r="F1636" s="45"/>
      <c r="G1636" s="45"/>
      <c r="H1636" s="45"/>
      <c r="I1636" s="125"/>
      <c r="J1636" s="125">
        <v>3568</v>
      </c>
      <c r="K1636" s="43">
        <f>J1636*D1636/1000</f>
        <v>0.21408</v>
      </c>
      <c r="L1636" s="45"/>
      <c r="M1636" s="45"/>
      <c r="N1636" s="116"/>
      <c r="O1636" s="45"/>
      <c r="P1636" s="117"/>
      <c r="Q1636" s="117"/>
      <c r="R1636" s="125"/>
      <c r="S1636" s="45"/>
    </row>
    <row r="1637" spans="2:19" s="35" customFormat="1" ht="39" customHeight="1">
      <c r="B1637" s="87" t="s">
        <v>250</v>
      </c>
      <c r="C1637" s="53">
        <v>40</v>
      </c>
      <c r="D1637" s="53"/>
      <c r="E1637" s="53"/>
      <c r="F1637" s="54">
        <v>3.16</v>
      </c>
      <c r="G1637" s="54">
        <v>0.4</v>
      </c>
      <c r="H1637" s="54">
        <v>19.4</v>
      </c>
      <c r="I1637" s="55">
        <v>95</v>
      </c>
      <c r="J1637" s="55">
        <v>58</v>
      </c>
      <c r="K1637" s="32">
        <f>J1637*C1637/1000</f>
        <v>2.32</v>
      </c>
      <c r="L1637" s="42">
        <v>0</v>
      </c>
      <c r="M1637" s="32">
        <v>0.05</v>
      </c>
      <c r="N1637" s="78">
        <v>0</v>
      </c>
      <c r="O1637" s="32">
        <v>0.5</v>
      </c>
      <c r="P1637" s="74">
        <v>9.2</v>
      </c>
      <c r="Q1637" s="47">
        <v>35.7</v>
      </c>
      <c r="R1637" s="55">
        <v>13.2</v>
      </c>
      <c r="S1637" s="32">
        <v>0.8</v>
      </c>
    </row>
    <row r="1638" spans="2:19" s="44" customFormat="1" ht="28.5" customHeight="1">
      <c r="B1638" s="88" t="s">
        <v>59</v>
      </c>
      <c r="C1638" s="32">
        <v>20</v>
      </c>
      <c r="D1638" s="43"/>
      <c r="E1638" s="43"/>
      <c r="F1638" s="32">
        <v>1.4</v>
      </c>
      <c r="G1638" s="32">
        <v>0.24</v>
      </c>
      <c r="H1638" s="32">
        <v>7.8</v>
      </c>
      <c r="I1638" s="69">
        <v>40</v>
      </c>
      <c r="J1638" s="32">
        <v>57</v>
      </c>
      <c r="K1638" s="32">
        <f>J1638*C1638/1000</f>
        <v>1.14</v>
      </c>
      <c r="L1638" s="42">
        <v>0</v>
      </c>
      <c r="M1638" s="32">
        <v>0.04</v>
      </c>
      <c r="N1638" s="78">
        <v>0</v>
      </c>
      <c r="O1638" s="32">
        <v>0.28</v>
      </c>
      <c r="P1638" s="74">
        <v>5.8</v>
      </c>
      <c r="Q1638" s="47">
        <v>30</v>
      </c>
      <c r="R1638" s="33">
        <v>9.4</v>
      </c>
      <c r="S1638" s="32">
        <v>0.78</v>
      </c>
    </row>
    <row r="1639" spans="1:20" s="5" customFormat="1" ht="41.25" customHeight="1">
      <c r="A1639" s="501" t="s">
        <v>386</v>
      </c>
      <c r="B1639" s="295"/>
      <c r="C1639" s="503">
        <v>1010</v>
      </c>
      <c r="D1639" s="503"/>
      <c r="E1639" s="504"/>
      <c r="F1639" s="611">
        <f>SUM(F1600+F1602+F1617+F1626+F1631+F1632+F1637+F1638)</f>
        <v>47.57</v>
      </c>
      <c r="G1639" s="611">
        <f aca="true" t="shared" si="68" ref="G1639:S1639">SUM(G1600+G1602+G1617+G1626+G1631+G1632+G1637+G1638)</f>
        <v>50.910000000000004</v>
      </c>
      <c r="H1639" s="611">
        <f t="shared" si="68"/>
        <v>168.32000000000002</v>
      </c>
      <c r="I1639" s="611">
        <f t="shared" si="68"/>
        <v>951</v>
      </c>
      <c r="J1639" s="611">
        <f t="shared" si="68"/>
        <v>225.5</v>
      </c>
      <c r="K1639" s="611">
        <f t="shared" si="68"/>
        <v>94.93123999999999</v>
      </c>
      <c r="L1639" s="611">
        <f t="shared" si="68"/>
        <v>26.32</v>
      </c>
      <c r="M1639" s="611">
        <f t="shared" si="68"/>
        <v>56.32</v>
      </c>
      <c r="N1639" s="611">
        <f t="shared" si="68"/>
        <v>12.02</v>
      </c>
      <c r="O1639" s="611">
        <f t="shared" si="68"/>
        <v>22.3</v>
      </c>
      <c r="P1639" s="611">
        <f t="shared" si="68"/>
        <v>223.26</v>
      </c>
      <c r="Q1639" s="611">
        <f t="shared" si="68"/>
        <v>526.8499999999999</v>
      </c>
      <c r="R1639" s="611">
        <f t="shared" si="68"/>
        <v>164.76</v>
      </c>
      <c r="S1639" s="611">
        <f t="shared" si="68"/>
        <v>12.44</v>
      </c>
      <c r="T1639" s="506"/>
    </row>
    <row r="1640" spans="1:20" s="8" customFormat="1" ht="33.75" customHeight="1">
      <c r="A1640" s="507" t="s">
        <v>240</v>
      </c>
      <c r="B1640" s="552"/>
      <c r="C1640" s="509" t="s">
        <v>519</v>
      </c>
      <c r="D1640" s="510"/>
      <c r="E1640" s="510"/>
      <c r="F1640" s="553">
        <f>SUM(F1639+F1598)</f>
        <v>71.14</v>
      </c>
      <c r="G1640" s="553">
        <f aca="true" t="shared" si="69" ref="G1640:S1640">SUM(G1639+G1598)</f>
        <v>71.72</v>
      </c>
      <c r="H1640" s="553">
        <f t="shared" si="69"/>
        <v>248.82</v>
      </c>
      <c r="I1640" s="553">
        <f t="shared" si="69"/>
        <v>1623</v>
      </c>
      <c r="J1640" s="553">
        <f t="shared" si="69"/>
        <v>282.5</v>
      </c>
      <c r="K1640" s="553">
        <f t="shared" si="69"/>
        <v>96.07123999999999</v>
      </c>
      <c r="L1640" s="553">
        <f t="shared" si="69"/>
        <v>29.62</v>
      </c>
      <c r="M1640" s="553">
        <f t="shared" si="69"/>
        <v>57.55</v>
      </c>
      <c r="N1640" s="553">
        <f t="shared" si="69"/>
        <v>219.72</v>
      </c>
      <c r="O1640" s="553">
        <f t="shared" si="69"/>
        <v>24</v>
      </c>
      <c r="P1640" s="553">
        <f t="shared" si="69"/>
        <v>1029.26</v>
      </c>
      <c r="Q1640" s="553">
        <f t="shared" si="69"/>
        <v>1284.6499999999999</v>
      </c>
      <c r="R1640" s="553">
        <f t="shared" si="69"/>
        <v>273.9</v>
      </c>
      <c r="S1640" s="553">
        <f t="shared" si="69"/>
        <v>35.34</v>
      </c>
      <c r="T1640" s="298"/>
    </row>
    <row r="1641" spans="1:20" ht="72" customHeight="1">
      <c r="A1641" s="281"/>
      <c r="B1641" s="277"/>
      <c r="C1641" s="278"/>
      <c r="D1641" s="279"/>
      <c r="E1641" s="279"/>
      <c r="F1641" s="279"/>
      <c r="G1641" s="279"/>
      <c r="H1641" s="279"/>
      <c r="I1641" s="280"/>
      <c r="J1641" s="281"/>
      <c r="K1641" s="281"/>
      <c r="L1641" s="282" t="s">
        <v>81</v>
      </c>
      <c r="M1641" s="283"/>
      <c r="N1641" s="283"/>
      <c r="O1641" s="283"/>
      <c r="P1641" s="283"/>
      <c r="Q1641" s="283"/>
      <c r="R1641" s="283"/>
      <c r="S1641" s="284"/>
      <c r="T1641" s="253"/>
    </row>
    <row r="1642" spans="1:20" ht="71.25" customHeight="1">
      <c r="A1642" s="622" t="s">
        <v>235</v>
      </c>
      <c r="B1642" s="624" t="s">
        <v>72</v>
      </c>
      <c r="C1642" s="285"/>
      <c r="D1642" s="286"/>
      <c r="E1642" s="287"/>
      <c r="F1642" s="626" t="s">
        <v>236</v>
      </c>
      <c r="G1642" s="627"/>
      <c r="H1642" s="628"/>
      <c r="I1642" s="629" t="s">
        <v>78</v>
      </c>
      <c r="J1642" s="288"/>
      <c r="K1642" s="288"/>
      <c r="L1642" s="619" t="s">
        <v>82</v>
      </c>
      <c r="M1642" s="620"/>
      <c r="N1642" s="620"/>
      <c r="O1642" s="620"/>
      <c r="P1642" s="620" t="s">
        <v>83</v>
      </c>
      <c r="Q1642" s="620"/>
      <c r="R1642" s="620"/>
      <c r="S1642" s="621"/>
      <c r="T1642" s="253"/>
    </row>
    <row r="1643" spans="1:20" ht="42" customHeight="1">
      <c r="A1643" s="623"/>
      <c r="B1643" s="625"/>
      <c r="C1643" s="289" t="s">
        <v>237</v>
      </c>
      <c r="D1643" s="290" t="s">
        <v>73</v>
      </c>
      <c r="E1643" s="290" t="s">
        <v>74</v>
      </c>
      <c r="F1643" s="291" t="s">
        <v>75</v>
      </c>
      <c r="G1643" s="291" t="s">
        <v>76</v>
      </c>
      <c r="H1643" s="292" t="s">
        <v>77</v>
      </c>
      <c r="I1643" s="630"/>
      <c r="J1643" s="293" t="s">
        <v>79</v>
      </c>
      <c r="K1643" s="294" t="s">
        <v>80</v>
      </c>
      <c r="L1643" s="295" t="s">
        <v>84</v>
      </c>
      <c r="M1643" s="295" t="s">
        <v>85</v>
      </c>
      <c r="N1643" s="295" t="s">
        <v>86</v>
      </c>
      <c r="O1643" s="295" t="s">
        <v>87</v>
      </c>
      <c r="P1643" s="295" t="s">
        <v>88</v>
      </c>
      <c r="Q1643" s="295" t="s">
        <v>89</v>
      </c>
      <c r="R1643" s="295" t="s">
        <v>90</v>
      </c>
      <c r="S1643" s="296" t="s">
        <v>91</v>
      </c>
      <c r="T1643" s="254"/>
    </row>
    <row r="1644" spans="1:20" ht="56.25" customHeight="1">
      <c r="A1644" s="263" t="s">
        <v>313</v>
      </c>
      <c r="B1644" s="264"/>
      <c r="C1644" s="265"/>
      <c r="D1644" s="266"/>
      <c r="E1644" s="263"/>
      <c r="F1644" s="267"/>
      <c r="G1644" s="268"/>
      <c r="H1644" s="268"/>
      <c r="I1644" s="268"/>
      <c r="J1644" s="325"/>
      <c r="K1644" s="326"/>
      <c r="L1644" s="273"/>
      <c r="M1644" s="273"/>
      <c r="N1644" s="273"/>
      <c r="O1644" s="273"/>
      <c r="P1644" s="273"/>
      <c r="Q1644" s="273"/>
      <c r="R1644" s="273"/>
      <c r="S1644" s="274"/>
      <c r="T1644" s="254"/>
    </row>
    <row r="1645" spans="1:20" s="8" customFormat="1" ht="19.5" customHeight="1">
      <c r="A1645" s="276" t="s">
        <v>360</v>
      </c>
      <c r="B1645" s="457"/>
      <c r="C1645" s="276"/>
      <c r="D1645" s="458"/>
      <c r="E1645" s="459"/>
      <c r="F1645" s="460"/>
      <c r="G1645" s="460"/>
      <c r="H1645" s="460"/>
      <c r="I1645" s="460"/>
      <c r="J1645" s="461"/>
      <c r="K1645" s="461" t="e">
        <f>SUM(#REF!+#REF!+#REF!+#REF!+#REF!+#REF!)</f>
        <v>#REF!</v>
      </c>
      <c r="L1645" s="461"/>
      <c r="M1645" s="461"/>
      <c r="N1645" s="461"/>
      <c r="O1645" s="461"/>
      <c r="P1645" s="461"/>
      <c r="Q1645" s="461"/>
      <c r="R1645" s="461"/>
      <c r="S1645" s="461"/>
      <c r="T1645" s="298"/>
    </row>
    <row r="1646" spans="2:19" s="35" customFormat="1" ht="46.5" customHeight="1">
      <c r="B1646" s="536" t="s">
        <v>470</v>
      </c>
      <c r="C1646" s="462" t="s">
        <v>362</v>
      </c>
      <c r="D1646" s="34"/>
      <c r="E1646" s="463"/>
      <c r="F1646" s="42">
        <v>2.45</v>
      </c>
      <c r="G1646" s="464">
        <v>7.55</v>
      </c>
      <c r="H1646" s="464">
        <v>14.62</v>
      </c>
      <c r="I1646" s="465">
        <v>136.6</v>
      </c>
      <c r="J1646" s="464"/>
      <c r="K1646" s="464"/>
      <c r="L1646" s="464">
        <v>0</v>
      </c>
      <c r="M1646" s="464">
        <v>0.049</v>
      </c>
      <c r="N1646" s="466">
        <v>45</v>
      </c>
      <c r="O1646" s="464">
        <v>0.49</v>
      </c>
      <c r="P1646" s="464">
        <v>9.3</v>
      </c>
      <c r="Q1646" s="465">
        <v>29.1</v>
      </c>
      <c r="R1646" s="464">
        <v>9.9</v>
      </c>
      <c r="S1646" s="464">
        <v>0.62</v>
      </c>
    </row>
    <row r="1647" spans="2:19" s="10" customFormat="1" ht="42" customHeight="1">
      <c r="B1647" s="467" t="s">
        <v>427</v>
      </c>
      <c r="C1647" s="468"/>
      <c r="D1647" s="353">
        <v>30</v>
      </c>
      <c r="E1647" s="469">
        <v>30</v>
      </c>
      <c r="F1647" s="393"/>
      <c r="G1647" s="470"/>
      <c r="H1647" s="470"/>
      <c r="I1647" s="470"/>
      <c r="J1647" s="470"/>
      <c r="K1647" s="470"/>
      <c r="L1647" s="470"/>
      <c r="M1647" s="470"/>
      <c r="N1647" s="470"/>
      <c r="O1647" s="470"/>
      <c r="P1647" s="470"/>
      <c r="Q1647" s="471"/>
      <c r="R1647" s="470"/>
      <c r="S1647" s="470"/>
    </row>
    <row r="1648" spans="2:19" s="10" customFormat="1" ht="26.25" customHeight="1">
      <c r="B1648" s="467" t="s">
        <v>67</v>
      </c>
      <c r="C1648" s="468"/>
      <c r="D1648" s="353">
        <v>10</v>
      </c>
      <c r="E1648" s="469">
        <v>10</v>
      </c>
      <c r="F1648" s="393"/>
      <c r="G1648" s="470"/>
      <c r="H1648" s="470"/>
      <c r="I1648" s="470"/>
      <c r="J1648" s="470"/>
      <c r="K1648" s="470"/>
      <c r="L1648" s="470"/>
      <c r="M1648" s="470"/>
      <c r="N1648" s="470"/>
      <c r="O1648" s="470"/>
      <c r="P1648" s="470"/>
      <c r="Q1648" s="471"/>
      <c r="R1648" s="470"/>
      <c r="S1648" s="470"/>
    </row>
    <row r="1649" spans="2:19" s="8" customFormat="1" ht="43.5" customHeight="1">
      <c r="B1649" s="98" t="s">
        <v>472</v>
      </c>
      <c r="C1649" s="474">
        <v>250</v>
      </c>
      <c r="D1649" s="34"/>
      <c r="E1649" s="463"/>
      <c r="F1649" s="498">
        <v>14</v>
      </c>
      <c r="G1649" s="498">
        <v>15.3</v>
      </c>
      <c r="H1649" s="500">
        <v>39</v>
      </c>
      <c r="I1649" s="499">
        <v>298</v>
      </c>
      <c r="J1649" s="498"/>
      <c r="K1649" s="464"/>
      <c r="L1649" s="498">
        <v>0.83</v>
      </c>
      <c r="M1649" s="498">
        <v>0.09</v>
      </c>
      <c r="N1649" s="498">
        <v>33</v>
      </c>
      <c r="O1649" s="498">
        <v>0.37</v>
      </c>
      <c r="P1649" s="500">
        <v>162</v>
      </c>
      <c r="Q1649" s="499">
        <v>137</v>
      </c>
      <c r="R1649" s="498">
        <v>26.6</v>
      </c>
      <c r="S1649" s="498">
        <v>0.65</v>
      </c>
    </row>
    <row r="1650" spans="2:19" s="10" customFormat="1" ht="25.5" customHeight="1">
      <c r="B1650" s="575" t="s">
        <v>98</v>
      </c>
      <c r="C1650" s="72"/>
      <c r="D1650" s="73">
        <v>230</v>
      </c>
      <c r="E1650" s="475">
        <v>230</v>
      </c>
      <c r="F1650" s="120"/>
      <c r="G1650" s="589"/>
      <c r="H1650" s="589"/>
      <c r="I1650" s="589"/>
      <c r="J1650" s="589"/>
      <c r="K1650" s="589"/>
      <c r="L1650" s="589"/>
      <c r="M1650" s="589"/>
      <c r="N1650" s="589"/>
      <c r="O1650" s="589"/>
      <c r="P1650" s="593"/>
      <c r="Q1650" s="590"/>
      <c r="R1650" s="589"/>
      <c r="S1650" s="589"/>
    </row>
    <row r="1651" spans="2:19" s="10" customFormat="1" ht="25.5" customHeight="1">
      <c r="B1651" s="575" t="s">
        <v>471</v>
      </c>
      <c r="C1651" s="72"/>
      <c r="D1651" s="73">
        <v>20</v>
      </c>
      <c r="E1651" s="475">
        <v>20</v>
      </c>
      <c r="F1651" s="120"/>
      <c r="G1651" s="589"/>
      <c r="H1651" s="589"/>
      <c r="I1651" s="589"/>
      <c r="J1651" s="589"/>
      <c r="K1651" s="589"/>
      <c r="L1651" s="589"/>
      <c r="M1651" s="589"/>
      <c r="N1651" s="589"/>
      <c r="O1651" s="589"/>
      <c r="P1651" s="593"/>
      <c r="Q1651" s="590"/>
      <c r="R1651" s="589"/>
      <c r="S1651" s="589"/>
    </row>
    <row r="1652" spans="2:19" s="10" customFormat="1" ht="25.5" customHeight="1">
      <c r="B1652" s="575" t="s">
        <v>67</v>
      </c>
      <c r="C1652" s="72"/>
      <c r="D1652" s="73">
        <v>2</v>
      </c>
      <c r="E1652" s="475">
        <v>2</v>
      </c>
      <c r="F1652" s="120"/>
      <c r="G1652" s="589"/>
      <c r="H1652" s="589"/>
      <c r="I1652" s="589"/>
      <c r="J1652" s="589"/>
      <c r="K1652" s="589"/>
      <c r="L1652" s="589"/>
      <c r="M1652" s="589"/>
      <c r="N1652" s="589"/>
      <c r="O1652" s="589"/>
      <c r="P1652" s="593"/>
      <c r="Q1652" s="590"/>
      <c r="R1652" s="589"/>
      <c r="S1652" s="589"/>
    </row>
    <row r="1653" spans="2:19" s="10" customFormat="1" ht="25.5" customHeight="1">
      <c r="B1653" s="575" t="s">
        <v>71</v>
      </c>
      <c r="C1653" s="72"/>
      <c r="D1653" s="73">
        <v>1.5</v>
      </c>
      <c r="E1653" s="475">
        <v>1.5</v>
      </c>
      <c r="F1653" s="120"/>
      <c r="G1653" s="589"/>
      <c r="H1653" s="589"/>
      <c r="I1653" s="589"/>
      <c r="J1653" s="589"/>
      <c r="K1653" s="589"/>
      <c r="L1653" s="589"/>
      <c r="M1653" s="589"/>
      <c r="N1653" s="589"/>
      <c r="O1653" s="589"/>
      <c r="P1653" s="593"/>
      <c r="Q1653" s="590"/>
      <c r="R1653" s="589"/>
      <c r="S1653" s="589"/>
    </row>
    <row r="1654" spans="2:19" s="10" customFormat="1" ht="25.5" customHeight="1">
      <c r="B1654" s="575" t="s">
        <v>15</v>
      </c>
      <c r="C1654" s="72"/>
      <c r="D1654" s="73">
        <v>0.5</v>
      </c>
      <c r="E1654" s="475">
        <v>0.5</v>
      </c>
      <c r="F1654" s="120"/>
      <c r="G1654" s="589"/>
      <c r="H1654" s="589"/>
      <c r="I1654" s="589"/>
      <c r="J1654" s="589"/>
      <c r="K1654" s="589"/>
      <c r="L1654" s="589"/>
      <c r="M1654" s="589"/>
      <c r="N1654" s="589"/>
      <c r="O1654" s="589"/>
      <c r="P1654" s="593"/>
      <c r="Q1654" s="590"/>
      <c r="R1654" s="589"/>
      <c r="S1654" s="589"/>
    </row>
    <row r="1655" spans="2:19" s="9" customFormat="1" ht="44.25" customHeight="1">
      <c r="B1655" s="108" t="s">
        <v>368</v>
      </c>
      <c r="C1655" s="26">
        <v>125</v>
      </c>
      <c r="D1655" s="26"/>
      <c r="E1655" s="26"/>
      <c r="F1655" s="26">
        <v>6.2</v>
      </c>
      <c r="G1655" s="27">
        <v>3.1</v>
      </c>
      <c r="H1655" s="26">
        <v>9.2</v>
      </c>
      <c r="I1655" s="26">
        <v>85</v>
      </c>
      <c r="J1655" s="26"/>
      <c r="K1655" s="27"/>
      <c r="L1655" s="27">
        <v>0.9</v>
      </c>
      <c r="M1655" s="26">
        <v>0.1</v>
      </c>
      <c r="N1655" s="31">
        <v>27</v>
      </c>
      <c r="O1655" s="26">
        <v>0</v>
      </c>
      <c r="P1655" s="52">
        <v>165</v>
      </c>
      <c r="Q1655" s="52">
        <v>130</v>
      </c>
      <c r="R1655" s="31">
        <v>20.4</v>
      </c>
      <c r="S1655" s="26">
        <v>0.1</v>
      </c>
    </row>
    <row r="1656" spans="2:19" s="10" customFormat="1" ht="30" customHeight="1">
      <c r="B1656" s="467" t="s">
        <v>369</v>
      </c>
      <c r="C1656" s="486"/>
      <c r="D1656" s="353">
        <v>125</v>
      </c>
      <c r="E1656" s="469">
        <v>125</v>
      </c>
      <c r="F1656" s="393"/>
      <c r="G1656" s="470"/>
      <c r="H1656" s="470"/>
      <c r="I1656" s="470"/>
      <c r="J1656" s="470"/>
      <c r="K1656" s="470"/>
      <c r="L1656" s="470"/>
      <c r="M1656" s="470"/>
      <c r="N1656" s="470"/>
      <c r="O1656" s="470"/>
      <c r="P1656" s="470"/>
      <c r="Q1656" s="470"/>
      <c r="R1656" s="470"/>
      <c r="S1656" s="470"/>
    </row>
    <row r="1657" spans="2:19" s="35" customFormat="1" ht="53.25" customHeight="1">
      <c r="B1657" s="107" t="s">
        <v>370</v>
      </c>
      <c r="C1657" s="32">
        <v>100</v>
      </c>
      <c r="D1657" s="32"/>
      <c r="E1657" s="32"/>
      <c r="F1657" s="33">
        <v>5</v>
      </c>
      <c r="G1657" s="33">
        <v>2.5</v>
      </c>
      <c r="H1657" s="33">
        <v>8.5</v>
      </c>
      <c r="I1657" s="32">
        <v>87</v>
      </c>
      <c r="J1657" s="32"/>
      <c r="K1657" s="32"/>
      <c r="L1657" s="33">
        <v>0.6</v>
      </c>
      <c r="M1657" s="33">
        <v>0.03</v>
      </c>
      <c r="N1657" s="47">
        <v>22</v>
      </c>
      <c r="O1657" s="33">
        <v>0</v>
      </c>
      <c r="P1657" s="32">
        <v>119</v>
      </c>
      <c r="Q1657" s="32">
        <v>91</v>
      </c>
      <c r="R1657" s="32">
        <v>14</v>
      </c>
      <c r="S1657" s="32">
        <v>0.1</v>
      </c>
    </row>
    <row r="1658" spans="2:19" ht="43.5" customHeight="1">
      <c r="B1658" s="360" t="s">
        <v>371</v>
      </c>
      <c r="C1658" s="329"/>
      <c r="D1658" s="332">
        <v>104</v>
      </c>
      <c r="E1658" s="332">
        <v>100</v>
      </c>
      <c r="F1658" s="334"/>
      <c r="G1658" s="334"/>
      <c r="H1658" s="334"/>
      <c r="I1658" s="334"/>
      <c r="J1658" s="332"/>
      <c r="K1658" s="332"/>
      <c r="L1658" s="334"/>
      <c r="M1658" s="334"/>
      <c r="N1658" s="334"/>
      <c r="O1658" s="334"/>
      <c r="P1658" s="334"/>
      <c r="Q1658" s="334"/>
      <c r="R1658" s="334"/>
      <c r="S1658" s="334"/>
    </row>
    <row r="1659" spans="2:19" s="35" customFormat="1" ht="57.75" customHeight="1">
      <c r="B1659" s="107" t="s">
        <v>372</v>
      </c>
      <c r="C1659" s="32">
        <v>100</v>
      </c>
      <c r="D1659" s="32"/>
      <c r="E1659" s="32"/>
      <c r="F1659" s="33">
        <v>5</v>
      </c>
      <c r="G1659" s="33">
        <v>2.5</v>
      </c>
      <c r="H1659" s="33">
        <v>3.5</v>
      </c>
      <c r="I1659" s="32">
        <v>68</v>
      </c>
      <c r="J1659" s="32"/>
      <c r="K1659" s="32"/>
      <c r="L1659" s="33">
        <v>0.6</v>
      </c>
      <c r="M1659" s="33">
        <v>0.04</v>
      </c>
      <c r="N1659" s="47">
        <v>22</v>
      </c>
      <c r="O1659" s="33">
        <v>0</v>
      </c>
      <c r="P1659" s="32">
        <v>122</v>
      </c>
      <c r="Q1659" s="32">
        <v>96</v>
      </c>
      <c r="R1659" s="32">
        <v>15</v>
      </c>
      <c r="S1659" s="32">
        <v>0.1</v>
      </c>
    </row>
    <row r="1660" spans="2:19" ht="29.25" customHeight="1">
      <c r="B1660" s="360" t="s">
        <v>373</v>
      </c>
      <c r="C1660" s="329"/>
      <c r="D1660" s="332">
        <v>104</v>
      </c>
      <c r="E1660" s="332">
        <v>100</v>
      </c>
      <c r="F1660" s="334"/>
      <c r="G1660" s="334"/>
      <c r="H1660" s="334"/>
      <c r="I1660" s="334"/>
      <c r="J1660" s="332"/>
      <c r="K1660" s="332"/>
      <c r="L1660" s="334"/>
      <c r="M1660" s="334"/>
      <c r="N1660" s="334"/>
      <c r="O1660" s="334"/>
      <c r="P1660" s="334"/>
      <c r="Q1660" s="334"/>
      <c r="R1660" s="334"/>
      <c r="S1660" s="334"/>
    </row>
    <row r="1661" spans="2:19" s="35" customFormat="1" ht="44.25" customHeight="1">
      <c r="B1661" s="87" t="s">
        <v>275</v>
      </c>
      <c r="C1661" s="32" t="s">
        <v>56</v>
      </c>
      <c r="D1661" s="32"/>
      <c r="E1661" s="32"/>
      <c r="F1661" s="32">
        <v>0.01</v>
      </c>
      <c r="G1661" s="33">
        <v>0</v>
      </c>
      <c r="H1661" s="33">
        <v>11.1</v>
      </c>
      <c r="I1661" s="32">
        <v>45</v>
      </c>
      <c r="J1661" s="32"/>
      <c r="K1661" s="30"/>
      <c r="L1661" s="34">
        <v>1.1</v>
      </c>
      <c r="M1661" s="47">
        <v>0</v>
      </c>
      <c r="N1661" s="78">
        <v>0.1</v>
      </c>
      <c r="O1661" s="33">
        <v>0</v>
      </c>
      <c r="P1661" s="74">
        <v>2.8</v>
      </c>
      <c r="Q1661" s="69">
        <v>1.8</v>
      </c>
      <c r="R1661" s="32">
        <v>0.76</v>
      </c>
      <c r="S1661" s="32">
        <v>0.07</v>
      </c>
    </row>
    <row r="1662" spans="2:19" ht="19.5" customHeight="1">
      <c r="B1662" s="115" t="s">
        <v>108</v>
      </c>
      <c r="C1662" s="32"/>
      <c r="D1662" s="43">
        <v>1</v>
      </c>
      <c r="E1662" s="43">
        <v>1</v>
      </c>
      <c r="F1662" s="45"/>
      <c r="G1662" s="45"/>
      <c r="H1662" s="45"/>
      <c r="I1662" s="45"/>
      <c r="J1662" s="45"/>
      <c r="K1662" s="29"/>
      <c r="L1662" s="189"/>
      <c r="M1662" s="45"/>
      <c r="N1662" s="190"/>
      <c r="O1662" s="45"/>
      <c r="P1662" s="191"/>
      <c r="Q1662" s="562"/>
      <c r="R1662" s="45"/>
      <c r="S1662" s="45"/>
    </row>
    <row r="1663" spans="2:19" ht="19.5" customHeight="1">
      <c r="B1663" s="115" t="s">
        <v>71</v>
      </c>
      <c r="C1663" s="32"/>
      <c r="D1663" s="43">
        <v>10</v>
      </c>
      <c r="E1663" s="43">
        <v>10</v>
      </c>
      <c r="F1663" s="45"/>
      <c r="G1663" s="45"/>
      <c r="H1663" s="45"/>
      <c r="I1663" s="45"/>
      <c r="J1663" s="45"/>
      <c r="K1663" s="29"/>
      <c r="L1663" s="45"/>
      <c r="M1663" s="45"/>
      <c r="N1663" s="116"/>
      <c r="O1663" s="45"/>
      <c r="P1663" s="117"/>
      <c r="Q1663" s="562"/>
      <c r="R1663" s="45"/>
      <c r="S1663" s="45"/>
    </row>
    <row r="1664" spans="2:19" ht="19.5" customHeight="1">
      <c r="B1664" s="115" t="s">
        <v>109</v>
      </c>
      <c r="C1664" s="32"/>
      <c r="D1664" s="43">
        <v>12</v>
      </c>
      <c r="E1664" s="43">
        <v>10</v>
      </c>
      <c r="F1664" s="45"/>
      <c r="G1664" s="45"/>
      <c r="H1664" s="45"/>
      <c r="I1664" s="45"/>
      <c r="J1664" s="45"/>
      <c r="K1664" s="29"/>
      <c r="L1664" s="45"/>
      <c r="M1664" s="45"/>
      <c r="N1664" s="116"/>
      <c r="O1664" s="45"/>
      <c r="P1664" s="117"/>
      <c r="Q1664" s="562"/>
      <c r="R1664" s="45"/>
      <c r="S1664" s="45"/>
    </row>
    <row r="1665" spans="2:19" s="35" customFormat="1" ht="78" customHeight="1">
      <c r="B1665" s="87" t="s">
        <v>250</v>
      </c>
      <c r="C1665" s="53">
        <v>40</v>
      </c>
      <c r="D1665" s="53"/>
      <c r="E1665" s="53"/>
      <c r="F1665" s="54">
        <v>3.16</v>
      </c>
      <c r="G1665" s="54">
        <v>0.4</v>
      </c>
      <c r="H1665" s="54">
        <v>19.4</v>
      </c>
      <c r="I1665" s="55">
        <v>95</v>
      </c>
      <c r="J1665" s="55">
        <v>58</v>
      </c>
      <c r="K1665" s="32">
        <f>J1665*C1665/1000</f>
        <v>2.32</v>
      </c>
      <c r="L1665" s="42">
        <v>0</v>
      </c>
      <c r="M1665" s="32">
        <v>0.05</v>
      </c>
      <c r="N1665" s="78">
        <v>0</v>
      </c>
      <c r="O1665" s="32">
        <v>0.5</v>
      </c>
      <c r="P1665" s="74">
        <v>9.2</v>
      </c>
      <c r="Q1665" s="47">
        <v>35.7</v>
      </c>
      <c r="R1665" s="55">
        <v>13.2</v>
      </c>
      <c r="S1665" s="32">
        <v>0.8</v>
      </c>
    </row>
    <row r="1666" spans="2:19" s="44" customFormat="1" ht="46.5" customHeight="1">
      <c r="B1666" s="88" t="s">
        <v>59</v>
      </c>
      <c r="C1666" s="32">
        <v>20</v>
      </c>
      <c r="D1666" s="43"/>
      <c r="E1666" s="43"/>
      <c r="F1666" s="32">
        <v>1.4</v>
      </c>
      <c r="G1666" s="32">
        <v>0.24</v>
      </c>
      <c r="H1666" s="32">
        <v>7.8</v>
      </c>
      <c r="I1666" s="69">
        <v>40</v>
      </c>
      <c r="J1666" s="32">
        <v>57</v>
      </c>
      <c r="K1666" s="32">
        <f>J1666*C1666/1000</f>
        <v>1.14</v>
      </c>
      <c r="L1666" s="42">
        <v>0</v>
      </c>
      <c r="M1666" s="32">
        <v>0.04</v>
      </c>
      <c r="N1666" s="78">
        <v>0</v>
      </c>
      <c r="O1666" s="32">
        <v>0.28</v>
      </c>
      <c r="P1666" s="74">
        <v>5.8</v>
      </c>
      <c r="Q1666" s="47">
        <v>30</v>
      </c>
      <c r="R1666" s="33">
        <v>9.4</v>
      </c>
      <c r="S1666" s="32">
        <v>0.78</v>
      </c>
    </row>
    <row r="1667" spans="1:20" s="9" customFormat="1" ht="112.5" customHeight="1">
      <c r="A1667" s="491" t="s">
        <v>374</v>
      </c>
      <c r="B1667" s="492"/>
      <c r="C1667" s="493" t="s">
        <v>521</v>
      </c>
      <c r="D1667" s="492"/>
      <c r="E1667" s="494"/>
      <c r="F1667" s="563">
        <f>SUM(F1646+F1649+F1655+F1661+F1665+F1666)</f>
        <v>27.22</v>
      </c>
      <c r="G1667" s="563">
        <f aca="true" t="shared" si="70" ref="G1667:S1667">SUM(G1646+G1649+G1655+G1661+G1665+G1666)</f>
        <v>26.59</v>
      </c>
      <c r="H1667" s="563">
        <f t="shared" si="70"/>
        <v>101.11999999999999</v>
      </c>
      <c r="I1667" s="545">
        <f t="shared" si="70"/>
        <v>699.6</v>
      </c>
      <c r="J1667" s="563">
        <f t="shared" si="70"/>
        <v>115</v>
      </c>
      <c r="K1667" s="563">
        <f t="shared" si="70"/>
        <v>3.46</v>
      </c>
      <c r="L1667" s="563">
        <f t="shared" si="70"/>
        <v>2.83</v>
      </c>
      <c r="M1667" s="563">
        <f t="shared" si="70"/>
        <v>0.329</v>
      </c>
      <c r="N1667" s="495">
        <f t="shared" si="70"/>
        <v>105.1</v>
      </c>
      <c r="O1667" s="563">
        <f t="shared" si="70"/>
        <v>1.64</v>
      </c>
      <c r="P1667" s="495">
        <f t="shared" si="70"/>
        <v>354.1</v>
      </c>
      <c r="Q1667" s="495">
        <f t="shared" si="70"/>
        <v>363.6</v>
      </c>
      <c r="R1667" s="495">
        <f t="shared" si="70"/>
        <v>80.26</v>
      </c>
      <c r="S1667" s="563">
        <f t="shared" si="70"/>
        <v>3.0200000000000005</v>
      </c>
      <c r="T1667" s="496"/>
    </row>
    <row r="1668" spans="1:19" s="35" customFormat="1" ht="36.75" customHeight="1">
      <c r="A1668" s="255" t="s">
        <v>377</v>
      </c>
      <c r="B1668" s="275"/>
      <c r="C1668" s="256"/>
      <c r="D1668" s="256"/>
      <c r="E1668" s="257"/>
      <c r="F1668" s="71"/>
      <c r="G1668" s="71"/>
      <c r="H1668" s="71"/>
      <c r="I1668" s="96"/>
      <c r="J1668" s="71"/>
      <c r="K1668" s="71"/>
      <c r="L1668" s="71"/>
      <c r="M1668" s="71"/>
      <c r="N1668" s="71"/>
      <c r="O1668" s="71"/>
      <c r="P1668" s="96"/>
      <c r="Q1668" s="71"/>
      <c r="R1668" s="71"/>
      <c r="S1668" s="71"/>
    </row>
    <row r="1669" spans="2:19" s="46" customFormat="1" ht="31.5">
      <c r="B1669" s="97" t="s">
        <v>306</v>
      </c>
      <c r="C1669" s="32">
        <v>100</v>
      </c>
      <c r="D1669" s="32"/>
      <c r="E1669" s="32"/>
      <c r="F1669" s="32">
        <v>0.8</v>
      </c>
      <c r="G1669" s="33">
        <v>0.1</v>
      </c>
      <c r="H1669" s="33">
        <v>1.7</v>
      </c>
      <c r="I1669" s="32">
        <v>10</v>
      </c>
      <c r="J1669" s="50"/>
      <c r="K1669" s="50">
        <f>K1670</f>
        <v>26.386</v>
      </c>
      <c r="L1669" s="42">
        <v>3.5</v>
      </c>
      <c r="M1669" s="32">
        <v>0.03</v>
      </c>
      <c r="N1669" s="33">
        <v>0</v>
      </c>
      <c r="O1669" s="33">
        <v>0.1</v>
      </c>
      <c r="P1669" s="74">
        <v>23</v>
      </c>
      <c r="Q1669" s="47">
        <v>24</v>
      </c>
      <c r="R1669" s="33">
        <v>14</v>
      </c>
      <c r="S1669" s="32">
        <v>0.06</v>
      </c>
    </row>
    <row r="1670" spans="2:19" ht="27.75" customHeight="1">
      <c r="B1670" s="119" t="s">
        <v>151</v>
      </c>
      <c r="C1670" s="43"/>
      <c r="D1670" s="43">
        <v>167</v>
      </c>
      <c r="E1670" s="43">
        <v>100</v>
      </c>
      <c r="F1670" s="43"/>
      <c r="G1670" s="60"/>
      <c r="H1670" s="60"/>
      <c r="I1670" s="43"/>
      <c r="J1670" s="45">
        <v>158</v>
      </c>
      <c r="K1670" s="45">
        <f>J1670*D1670/1000</f>
        <v>26.386</v>
      </c>
      <c r="L1670" s="120"/>
      <c r="M1670" s="43"/>
      <c r="N1670" s="60"/>
      <c r="O1670" s="60"/>
      <c r="P1670" s="121"/>
      <c r="Q1670" s="122"/>
      <c r="R1670" s="60"/>
      <c r="S1670" s="43"/>
    </row>
    <row r="1671" spans="1:19" s="10" customFormat="1" ht="59.25" customHeight="1">
      <c r="A1671" s="48"/>
      <c r="B1671" s="98" t="s">
        <v>473</v>
      </c>
      <c r="C1671" s="559" t="s">
        <v>420</v>
      </c>
      <c r="D1671" s="93"/>
      <c r="E1671" s="94"/>
      <c r="F1671" s="42">
        <v>3.9</v>
      </c>
      <c r="G1671" s="42">
        <v>4.92</v>
      </c>
      <c r="H1671" s="74">
        <v>10.93</v>
      </c>
      <c r="I1671" s="78">
        <v>248</v>
      </c>
      <c r="J1671" s="42"/>
      <c r="K1671" s="42"/>
      <c r="L1671" s="74">
        <v>10.68</v>
      </c>
      <c r="M1671" s="42">
        <v>0.05</v>
      </c>
      <c r="N1671" s="42">
        <v>0</v>
      </c>
      <c r="O1671" s="42">
        <v>2.4</v>
      </c>
      <c r="P1671" s="42">
        <v>63.7</v>
      </c>
      <c r="Q1671" s="78">
        <v>54.6</v>
      </c>
      <c r="R1671" s="42">
        <v>26.13</v>
      </c>
      <c r="S1671" s="42">
        <v>1.2</v>
      </c>
    </row>
    <row r="1672" spans="1:19" s="594" customFormat="1" ht="19.5" customHeight="1">
      <c r="A1672" s="20"/>
      <c r="B1672" s="89" t="s">
        <v>60</v>
      </c>
      <c r="C1672" s="40"/>
      <c r="D1672" s="84">
        <v>44</v>
      </c>
      <c r="E1672" s="40">
        <v>32</v>
      </c>
      <c r="F1672" s="399"/>
      <c r="G1672" s="399"/>
      <c r="H1672" s="399"/>
      <c r="I1672" s="399"/>
      <c r="J1672" s="399"/>
      <c r="K1672" s="399"/>
      <c r="L1672" s="399"/>
      <c r="M1672" s="399"/>
      <c r="N1672" s="399"/>
      <c r="O1672" s="399"/>
      <c r="P1672" s="399"/>
      <c r="Q1672" s="401"/>
      <c r="R1672" s="399"/>
      <c r="S1672" s="399"/>
    </row>
    <row r="1673" spans="1:19" s="594" customFormat="1" ht="32.25" customHeight="1">
      <c r="A1673" s="20"/>
      <c r="B1673" s="110" t="s">
        <v>20</v>
      </c>
      <c r="C1673" s="40"/>
      <c r="D1673" s="84">
        <v>32</v>
      </c>
      <c r="E1673" s="40">
        <v>32</v>
      </c>
      <c r="F1673" s="399"/>
      <c r="G1673" s="399"/>
      <c r="H1673" s="399"/>
      <c r="I1673" s="399"/>
      <c r="J1673" s="399"/>
      <c r="K1673" s="399"/>
      <c r="L1673" s="399"/>
      <c r="M1673" s="399"/>
      <c r="N1673" s="399"/>
      <c r="O1673" s="399"/>
      <c r="P1673" s="399"/>
      <c r="Q1673" s="401"/>
      <c r="R1673" s="399"/>
      <c r="S1673" s="399"/>
    </row>
    <row r="1674" spans="1:19" s="594" customFormat="1" ht="19.5" customHeight="1">
      <c r="A1674" s="20"/>
      <c r="B1674" s="89" t="s">
        <v>7</v>
      </c>
      <c r="C1674" s="40"/>
      <c r="D1674" s="84">
        <v>50</v>
      </c>
      <c r="E1674" s="40">
        <v>40</v>
      </c>
      <c r="F1674" s="399"/>
      <c r="G1674" s="399"/>
      <c r="H1674" s="399"/>
      <c r="I1674" s="399"/>
      <c r="J1674" s="399"/>
      <c r="K1674" s="399"/>
      <c r="L1674" s="399"/>
      <c r="M1674" s="399"/>
      <c r="N1674" s="399"/>
      <c r="O1674" s="399"/>
      <c r="P1674" s="399"/>
      <c r="Q1674" s="401"/>
      <c r="R1674" s="399"/>
      <c r="S1674" s="399"/>
    </row>
    <row r="1675" spans="1:19" s="594" customFormat="1" ht="19.5" customHeight="1">
      <c r="A1675" s="20"/>
      <c r="B1675" s="89" t="s">
        <v>117</v>
      </c>
      <c r="C1675" s="40"/>
      <c r="D1675" s="84">
        <v>52</v>
      </c>
      <c r="E1675" s="40">
        <v>40</v>
      </c>
      <c r="F1675" s="399"/>
      <c r="G1675" s="399"/>
      <c r="H1675" s="399"/>
      <c r="I1675" s="399"/>
      <c r="J1675" s="399"/>
      <c r="K1675" s="399"/>
      <c r="L1675" s="399"/>
      <c r="M1675" s="399"/>
      <c r="N1675" s="399"/>
      <c r="O1675" s="399"/>
      <c r="P1675" s="399"/>
      <c r="Q1675" s="401"/>
      <c r="R1675" s="399"/>
      <c r="S1675" s="399"/>
    </row>
    <row r="1676" spans="1:19" s="594" customFormat="1" ht="19.5" customHeight="1">
      <c r="A1676" s="20"/>
      <c r="B1676" s="89" t="s">
        <v>474</v>
      </c>
      <c r="C1676" s="40"/>
      <c r="D1676" s="84">
        <v>25</v>
      </c>
      <c r="E1676" s="40">
        <v>20</v>
      </c>
      <c r="F1676" s="399"/>
      <c r="G1676" s="399"/>
      <c r="H1676" s="399"/>
      <c r="I1676" s="399"/>
      <c r="J1676" s="399"/>
      <c r="K1676" s="399"/>
      <c r="L1676" s="399"/>
      <c r="M1676" s="399"/>
      <c r="N1676" s="399"/>
      <c r="O1676" s="399"/>
      <c r="P1676" s="399"/>
      <c r="Q1676" s="401"/>
      <c r="R1676" s="399"/>
      <c r="S1676" s="399"/>
    </row>
    <row r="1677" spans="1:19" s="594" customFormat="1" ht="19.5" customHeight="1">
      <c r="A1677" s="20"/>
      <c r="B1677" s="89" t="s">
        <v>94</v>
      </c>
      <c r="C1677" s="40"/>
      <c r="D1677" s="84">
        <v>33</v>
      </c>
      <c r="E1677" s="40">
        <v>25</v>
      </c>
      <c r="F1677" s="399"/>
      <c r="G1677" s="399"/>
      <c r="H1677" s="399"/>
      <c r="I1677" s="399"/>
      <c r="J1677" s="399"/>
      <c r="K1677" s="399"/>
      <c r="L1677" s="399"/>
      <c r="M1677" s="399"/>
      <c r="N1677" s="399"/>
      <c r="O1677" s="399"/>
      <c r="P1677" s="399"/>
      <c r="Q1677" s="401"/>
      <c r="R1677" s="399"/>
      <c r="S1677" s="399"/>
    </row>
    <row r="1678" spans="1:19" s="594" customFormat="1" ht="19.5" customHeight="1">
      <c r="A1678" s="20"/>
      <c r="B1678" s="89" t="s">
        <v>380</v>
      </c>
      <c r="C1678" s="40"/>
      <c r="D1678" s="84">
        <v>36</v>
      </c>
      <c r="E1678" s="40">
        <v>25</v>
      </c>
      <c r="F1678" s="399"/>
      <c r="G1678" s="399"/>
      <c r="H1678" s="399"/>
      <c r="I1678" s="399"/>
      <c r="J1678" s="399"/>
      <c r="K1678" s="399"/>
      <c r="L1678" s="399"/>
      <c r="M1678" s="399"/>
      <c r="N1678" s="399"/>
      <c r="O1678" s="399"/>
      <c r="P1678" s="399"/>
      <c r="Q1678" s="401"/>
      <c r="R1678" s="399"/>
      <c r="S1678" s="399"/>
    </row>
    <row r="1679" spans="1:19" s="594" customFormat="1" ht="19.5" customHeight="1">
      <c r="A1679" s="20"/>
      <c r="B1679" s="595" t="s">
        <v>381</v>
      </c>
      <c r="C1679" s="40"/>
      <c r="D1679" s="84">
        <v>38</v>
      </c>
      <c r="E1679" s="40">
        <v>25</v>
      </c>
      <c r="F1679" s="399"/>
      <c r="G1679" s="399"/>
      <c r="H1679" s="399"/>
      <c r="I1679" s="399"/>
      <c r="J1679" s="399"/>
      <c r="K1679" s="399"/>
      <c r="L1679" s="399"/>
      <c r="M1679" s="399"/>
      <c r="N1679" s="399"/>
      <c r="O1679" s="399"/>
      <c r="P1679" s="399"/>
      <c r="Q1679" s="401"/>
      <c r="R1679" s="399"/>
      <c r="S1679" s="399"/>
    </row>
    <row r="1680" spans="1:19" s="594" customFormat="1" ht="19.5" customHeight="1">
      <c r="A1680" s="20"/>
      <c r="B1680" s="89" t="s">
        <v>412</v>
      </c>
      <c r="C1680" s="40"/>
      <c r="D1680" s="84">
        <v>41</v>
      </c>
      <c r="E1680" s="40">
        <v>25</v>
      </c>
      <c r="F1680" s="399"/>
      <c r="G1680" s="399"/>
      <c r="H1680" s="399"/>
      <c r="I1680" s="399"/>
      <c r="J1680" s="399"/>
      <c r="K1680" s="399"/>
      <c r="L1680" s="399"/>
      <c r="M1680" s="399"/>
      <c r="N1680" s="399"/>
      <c r="O1680" s="399"/>
      <c r="P1680" s="399"/>
      <c r="Q1680" s="401"/>
      <c r="R1680" s="399"/>
      <c r="S1680" s="399"/>
    </row>
    <row r="1681" spans="1:19" s="594" customFormat="1" ht="19.5" customHeight="1">
      <c r="A1681" s="20"/>
      <c r="B1681" s="89" t="s">
        <v>158</v>
      </c>
      <c r="C1681" s="40"/>
      <c r="D1681" s="84">
        <v>15.75</v>
      </c>
      <c r="E1681" s="40">
        <v>12.5</v>
      </c>
      <c r="F1681" s="399"/>
      <c r="G1681" s="399"/>
      <c r="H1681" s="399"/>
      <c r="I1681" s="399"/>
      <c r="J1681" s="399"/>
      <c r="K1681" s="399"/>
      <c r="L1681" s="399"/>
      <c r="M1681" s="399"/>
      <c r="N1681" s="399"/>
      <c r="O1681" s="399"/>
      <c r="P1681" s="399"/>
      <c r="Q1681" s="401"/>
      <c r="R1681" s="399"/>
      <c r="S1681" s="399"/>
    </row>
    <row r="1682" spans="1:19" s="594" customFormat="1" ht="19.5" customHeight="1">
      <c r="A1682" s="20"/>
      <c r="B1682" s="89" t="s">
        <v>117</v>
      </c>
      <c r="C1682" s="40"/>
      <c r="D1682" s="84">
        <v>17</v>
      </c>
      <c r="E1682" s="40">
        <v>12.5</v>
      </c>
      <c r="F1682" s="399"/>
      <c r="G1682" s="399"/>
      <c r="H1682" s="399"/>
      <c r="I1682" s="399"/>
      <c r="J1682" s="399"/>
      <c r="K1682" s="399"/>
      <c r="L1682" s="399"/>
      <c r="M1682" s="399"/>
      <c r="N1682" s="399"/>
      <c r="O1682" s="399"/>
      <c r="P1682" s="399"/>
      <c r="Q1682" s="401"/>
      <c r="R1682" s="399"/>
      <c r="S1682" s="399"/>
    </row>
    <row r="1683" spans="1:19" s="594" customFormat="1" ht="19.5" customHeight="1">
      <c r="A1683" s="20"/>
      <c r="B1683" s="89" t="s">
        <v>64</v>
      </c>
      <c r="C1683" s="40"/>
      <c r="D1683" s="84">
        <v>12</v>
      </c>
      <c r="E1683" s="40">
        <v>10</v>
      </c>
      <c r="F1683" s="399"/>
      <c r="G1683" s="399"/>
      <c r="H1683" s="399"/>
      <c r="I1683" s="399"/>
      <c r="J1683" s="399"/>
      <c r="K1683" s="399"/>
      <c r="L1683" s="399"/>
      <c r="M1683" s="399"/>
      <c r="N1683" s="399"/>
      <c r="O1683" s="399"/>
      <c r="P1683" s="399"/>
      <c r="Q1683" s="401"/>
      <c r="R1683" s="399"/>
      <c r="S1683" s="399"/>
    </row>
    <row r="1684" spans="1:19" s="594" customFormat="1" ht="53.25" customHeight="1">
      <c r="A1684" s="20"/>
      <c r="B1684" s="110" t="s">
        <v>475</v>
      </c>
      <c r="C1684" s="40"/>
      <c r="D1684" s="84">
        <v>7.5</v>
      </c>
      <c r="E1684" s="40">
        <v>7.5</v>
      </c>
      <c r="F1684" s="399"/>
      <c r="G1684" s="399"/>
      <c r="H1684" s="399"/>
      <c r="I1684" s="399"/>
      <c r="J1684" s="399"/>
      <c r="K1684" s="399"/>
      <c r="L1684" s="399"/>
      <c r="M1684" s="399"/>
      <c r="N1684" s="399"/>
      <c r="O1684" s="399"/>
      <c r="P1684" s="399"/>
      <c r="Q1684" s="401"/>
      <c r="R1684" s="399"/>
      <c r="S1684" s="399"/>
    </row>
    <row r="1685" spans="1:19" s="594" customFormat="1" ht="83.25" customHeight="1">
      <c r="A1685" s="20"/>
      <c r="B1685" s="110" t="s">
        <v>31</v>
      </c>
      <c r="C1685" s="40"/>
      <c r="D1685" s="84">
        <v>3</v>
      </c>
      <c r="E1685" s="40">
        <v>3</v>
      </c>
      <c r="F1685" s="399"/>
      <c r="G1685" s="399"/>
      <c r="H1685" s="399"/>
      <c r="I1685" s="399"/>
      <c r="J1685" s="399"/>
      <c r="K1685" s="399"/>
      <c r="L1685" s="399"/>
      <c r="M1685" s="399"/>
      <c r="N1685" s="399"/>
      <c r="O1685" s="399"/>
      <c r="P1685" s="399"/>
      <c r="Q1685" s="401"/>
      <c r="R1685" s="399"/>
      <c r="S1685" s="399"/>
    </row>
    <row r="1686" spans="1:19" s="594" customFormat="1" ht="22.5" customHeight="1">
      <c r="A1686" s="20"/>
      <c r="B1686" s="89" t="s">
        <v>66</v>
      </c>
      <c r="C1686" s="40"/>
      <c r="D1686" s="84">
        <v>5</v>
      </c>
      <c r="E1686" s="40">
        <v>5</v>
      </c>
      <c r="F1686" s="399"/>
      <c r="G1686" s="399"/>
      <c r="H1686" s="399"/>
      <c r="I1686" s="399"/>
      <c r="J1686" s="399"/>
      <c r="K1686" s="399"/>
      <c r="L1686" s="399"/>
      <c r="M1686" s="399"/>
      <c r="N1686" s="399"/>
      <c r="O1686" s="399"/>
      <c r="P1686" s="399"/>
      <c r="Q1686" s="401"/>
      <c r="R1686" s="399"/>
      <c r="S1686" s="399"/>
    </row>
    <row r="1687" spans="1:19" s="594" customFormat="1" ht="19.5" customHeight="1">
      <c r="A1687" s="20"/>
      <c r="B1687" s="89" t="s">
        <v>106</v>
      </c>
      <c r="C1687" s="40"/>
      <c r="D1687" s="84">
        <v>5</v>
      </c>
      <c r="E1687" s="40">
        <v>5</v>
      </c>
      <c r="F1687" s="399"/>
      <c r="G1687" s="399"/>
      <c r="H1687" s="399"/>
      <c r="I1687" s="399"/>
      <c r="J1687" s="399"/>
      <c r="K1687" s="399"/>
      <c r="L1687" s="399"/>
      <c r="M1687" s="399"/>
      <c r="N1687" s="399"/>
      <c r="O1687" s="399"/>
      <c r="P1687" s="399"/>
      <c r="Q1687" s="401"/>
      <c r="R1687" s="399"/>
      <c r="S1687" s="399"/>
    </row>
    <row r="1688" spans="1:19" s="594" customFormat="1" ht="19.5" customHeight="1">
      <c r="A1688" s="20"/>
      <c r="B1688" s="89" t="s">
        <v>421</v>
      </c>
      <c r="C1688" s="40"/>
      <c r="D1688" s="84">
        <v>190</v>
      </c>
      <c r="E1688" s="40">
        <v>190</v>
      </c>
      <c r="F1688" s="399"/>
      <c r="G1688" s="399"/>
      <c r="H1688" s="399"/>
      <c r="I1688" s="399"/>
      <c r="J1688" s="399"/>
      <c r="K1688" s="399"/>
      <c r="L1688" s="399"/>
      <c r="M1688" s="399"/>
      <c r="N1688" s="399"/>
      <c r="O1688" s="399"/>
      <c r="P1688" s="399"/>
      <c r="Q1688" s="401"/>
      <c r="R1688" s="399"/>
      <c r="S1688" s="399"/>
    </row>
    <row r="1689" spans="1:19" s="594" customFormat="1" ht="19.5" customHeight="1">
      <c r="A1689" s="20"/>
      <c r="B1689" s="89" t="s">
        <v>464</v>
      </c>
      <c r="C1689" s="40"/>
      <c r="D1689" s="84">
        <v>1</v>
      </c>
      <c r="E1689" s="40">
        <v>1</v>
      </c>
      <c r="F1689" s="399"/>
      <c r="G1689" s="399"/>
      <c r="H1689" s="399"/>
      <c r="I1689" s="399"/>
      <c r="J1689" s="399"/>
      <c r="K1689" s="399"/>
      <c r="L1689" s="399"/>
      <c r="M1689" s="399"/>
      <c r="N1689" s="399"/>
      <c r="O1689" s="399"/>
      <c r="P1689" s="399"/>
      <c r="Q1689" s="401"/>
      <c r="R1689" s="399"/>
      <c r="S1689" s="399"/>
    </row>
    <row r="1690" spans="1:22" s="8" customFormat="1" ht="33.75" customHeight="1">
      <c r="A1690" s="451"/>
      <c r="B1690" s="389" t="s">
        <v>323</v>
      </c>
      <c r="C1690" s="34">
        <v>100</v>
      </c>
      <c r="D1690" s="34"/>
      <c r="E1690" s="34"/>
      <c r="F1690" s="34">
        <v>9.7</v>
      </c>
      <c r="G1690" s="34">
        <v>8.1</v>
      </c>
      <c r="H1690" s="42">
        <v>4.5</v>
      </c>
      <c r="I1690" s="34">
        <v>138</v>
      </c>
      <c r="J1690" s="34"/>
      <c r="K1690" s="34">
        <f>SUM(K1703+K1702+K1701+K1691)</f>
        <v>52.40632</v>
      </c>
      <c r="L1690" s="34">
        <v>0.72</v>
      </c>
      <c r="M1690" s="34">
        <v>0.06</v>
      </c>
      <c r="N1690" s="34">
        <v>42.3</v>
      </c>
      <c r="O1690" s="34">
        <v>26.3</v>
      </c>
      <c r="P1690" s="34">
        <v>13.41</v>
      </c>
      <c r="Q1690" s="34">
        <v>170</v>
      </c>
      <c r="R1690" s="42">
        <v>39.8</v>
      </c>
      <c r="S1690" s="34">
        <v>0.77</v>
      </c>
      <c r="T1690" s="35"/>
      <c r="U1690" s="35"/>
      <c r="V1690" s="35"/>
    </row>
    <row r="1691" spans="1:22" ht="27" customHeight="1">
      <c r="A1691" s="444"/>
      <c r="B1691" s="123" t="s">
        <v>30</v>
      </c>
      <c r="C1691" s="43"/>
      <c r="D1691" s="43">
        <v>170</v>
      </c>
      <c r="E1691" s="43">
        <v>120</v>
      </c>
      <c r="F1691" s="43"/>
      <c r="G1691" s="60"/>
      <c r="H1691" s="60"/>
      <c r="I1691" s="43"/>
      <c r="J1691" s="45">
        <v>288</v>
      </c>
      <c r="K1691" s="45">
        <f>J1691*D1691/1000</f>
        <v>48.96</v>
      </c>
      <c r="L1691" s="120"/>
      <c r="M1691" s="43"/>
      <c r="N1691" s="60"/>
      <c r="O1691" s="60"/>
      <c r="P1691" s="120"/>
      <c r="Q1691" s="60"/>
      <c r="R1691" s="60"/>
      <c r="S1691" s="43"/>
      <c r="T1691" s="44"/>
      <c r="U1691" s="44"/>
      <c r="V1691" s="44"/>
    </row>
    <row r="1692" spans="1:22" ht="27" customHeight="1">
      <c r="A1692" s="444"/>
      <c r="B1692" s="123" t="s">
        <v>191</v>
      </c>
      <c r="C1692" s="43"/>
      <c r="D1692" s="43">
        <v>170</v>
      </c>
      <c r="E1692" s="43">
        <v>120</v>
      </c>
      <c r="F1692" s="43"/>
      <c r="G1692" s="60"/>
      <c r="H1692" s="60"/>
      <c r="I1692" s="43"/>
      <c r="J1692" s="45"/>
      <c r="K1692" s="45"/>
      <c r="L1692" s="120"/>
      <c r="M1692" s="43"/>
      <c r="N1692" s="60"/>
      <c r="O1692" s="60"/>
      <c r="P1692" s="120"/>
      <c r="Q1692" s="60"/>
      <c r="R1692" s="60"/>
      <c r="S1692" s="43"/>
      <c r="T1692" s="44"/>
      <c r="U1692" s="44"/>
      <c r="V1692" s="44"/>
    </row>
    <row r="1693" spans="1:22" ht="27" customHeight="1">
      <c r="A1693" s="444"/>
      <c r="B1693" s="123" t="s">
        <v>192</v>
      </c>
      <c r="C1693" s="43"/>
      <c r="D1693" s="43">
        <v>160</v>
      </c>
      <c r="E1693" s="43">
        <v>120</v>
      </c>
      <c r="F1693" s="43"/>
      <c r="G1693" s="60"/>
      <c r="H1693" s="60"/>
      <c r="I1693" s="43"/>
      <c r="J1693" s="45"/>
      <c r="K1693" s="45"/>
      <c r="L1693" s="120"/>
      <c r="M1693" s="43"/>
      <c r="N1693" s="60"/>
      <c r="O1693" s="60"/>
      <c r="P1693" s="120"/>
      <c r="Q1693" s="60"/>
      <c r="R1693" s="60"/>
      <c r="S1693" s="43"/>
      <c r="T1693" s="44"/>
      <c r="U1693" s="44"/>
      <c r="V1693" s="44"/>
    </row>
    <row r="1694" spans="1:22" ht="27" customHeight="1">
      <c r="A1694" s="444"/>
      <c r="B1694" s="123" t="s">
        <v>193</v>
      </c>
      <c r="C1694" s="43"/>
      <c r="D1694" s="43">
        <v>160</v>
      </c>
      <c r="E1694" s="43">
        <v>120</v>
      </c>
      <c r="F1694" s="43"/>
      <c r="G1694" s="60"/>
      <c r="H1694" s="60"/>
      <c r="I1694" s="43"/>
      <c r="J1694" s="45"/>
      <c r="K1694" s="45"/>
      <c r="L1694" s="120"/>
      <c r="M1694" s="43"/>
      <c r="N1694" s="60"/>
      <c r="O1694" s="60"/>
      <c r="P1694" s="120"/>
      <c r="Q1694" s="60"/>
      <c r="R1694" s="60"/>
      <c r="S1694" s="43"/>
      <c r="T1694" s="44"/>
      <c r="U1694" s="44"/>
      <c r="V1694" s="44"/>
    </row>
    <row r="1695" spans="1:22" ht="27" customHeight="1">
      <c r="A1695" s="444"/>
      <c r="B1695" s="123" t="s">
        <v>167</v>
      </c>
      <c r="C1695" s="43"/>
      <c r="D1695" s="43">
        <v>207</v>
      </c>
      <c r="E1695" s="43">
        <v>120</v>
      </c>
      <c r="F1695" s="43"/>
      <c r="G1695" s="60"/>
      <c r="H1695" s="60"/>
      <c r="I1695" s="43"/>
      <c r="J1695" s="45"/>
      <c r="K1695" s="45"/>
      <c r="L1695" s="120"/>
      <c r="M1695" s="43"/>
      <c r="N1695" s="60"/>
      <c r="O1695" s="60"/>
      <c r="P1695" s="120"/>
      <c r="Q1695" s="60"/>
      <c r="R1695" s="60"/>
      <c r="S1695" s="43"/>
      <c r="T1695" s="44"/>
      <c r="U1695" s="44"/>
      <c r="V1695" s="44"/>
    </row>
    <row r="1696" spans="1:22" ht="27" customHeight="1">
      <c r="A1696" s="444"/>
      <c r="B1696" s="123" t="s">
        <v>194</v>
      </c>
      <c r="C1696" s="43"/>
      <c r="D1696" s="43">
        <v>207</v>
      </c>
      <c r="E1696" s="43">
        <v>120</v>
      </c>
      <c r="F1696" s="43"/>
      <c r="G1696" s="60"/>
      <c r="H1696" s="60"/>
      <c r="I1696" s="43"/>
      <c r="J1696" s="45"/>
      <c r="K1696" s="45"/>
      <c r="L1696" s="120"/>
      <c r="M1696" s="43"/>
      <c r="N1696" s="60"/>
      <c r="O1696" s="60"/>
      <c r="P1696" s="120"/>
      <c r="Q1696" s="60"/>
      <c r="R1696" s="60"/>
      <c r="S1696" s="43"/>
      <c r="T1696" s="44"/>
      <c r="U1696" s="44"/>
      <c r="V1696" s="44"/>
    </row>
    <row r="1697" spans="1:22" ht="27" customHeight="1">
      <c r="A1697" s="444"/>
      <c r="B1697" s="123" t="s">
        <v>57</v>
      </c>
      <c r="C1697" s="43"/>
      <c r="D1697" s="43">
        <v>126</v>
      </c>
      <c r="E1697" s="43">
        <v>120</v>
      </c>
      <c r="F1697" s="43"/>
      <c r="G1697" s="60"/>
      <c r="H1697" s="60"/>
      <c r="I1697" s="43"/>
      <c r="J1697" s="45"/>
      <c r="K1697" s="45"/>
      <c r="L1697" s="120"/>
      <c r="M1697" s="43"/>
      <c r="N1697" s="60"/>
      <c r="O1697" s="60"/>
      <c r="P1697" s="120"/>
      <c r="Q1697" s="60"/>
      <c r="R1697" s="60"/>
      <c r="S1697" s="43"/>
      <c r="T1697" s="44"/>
      <c r="U1697" s="44"/>
      <c r="V1697" s="44"/>
    </row>
    <row r="1698" spans="1:22" ht="27" customHeight="1">
      <c r="A1698" s="444"/>
      <c r="B1698" s="123" t="s">
        <v>190</v>
      </c>
      <c r="C1698" s="43"/>
      <c r="D1698" s="43">
        <v>126</v>
      </c>
      <c r="E1698" s="43">
        <v>120</v>
      </c>
      <c r="F1698" s="43"/>
      <c r="G1698" s="60"/>
      <c r="H1698" s="60"/>
      <c r="I1698" s="43"/>
      <c r="J1698" s="45"/>
      <c r="K1698" s="45"/>
      <c r="L1698" s="120"/>
      <c r="M1698" s="43"/>
      <c r="N1698" s="60"/>
      <c r="O1698" s="60"/>
      <c r="P1698" s="120"/>
      <c r="Q1698" s="60"/>
      <c r="R1698" s="60"/>
      <c r="S1698" s="43"/>
      <c r="T1698" s="44"/>
      <c r="U1698" s="44"/>
      <c r="V1698" s="44"/>
    </row>
    <row r="1699" spans="1:22" ht="27" customHeight="1">
      <c r="A1699" s="444"/>
      <c r="B1699" s="123" t="s">
        <v>168</v>
      </c>
      <c r="C1699" s="43"/>
      <c r="D1699" s="43">
        <v>162</v>
      </c>
      <c r="E1699" s="43">
        <v>120</v>
      </c>
      <c r="F1699" s="43"/>
      <c r="G1699" s="60"/>
      <c r="H1699" s="60"/>
      <c r="I1699" s="43"/>
      <c r="J1699" s="45"/>
      <c r="K1699" s="45"/>
      <c r="L1699" s="120"/>
      <c r="M1699" s="43"/>
      <c r="N1699" s="60"/>
      <c r="O1699" s="60"/>
      <c r="P1699" s="120"/>
      <c r="Q1699" s="60"/>
      <c r="R1699" s="60"/>
      <c r="S1699" s="43"/>
      <c r="T1699" s="44"/>
      <c r="U1699" s="44"/>
      <c r="V1699" s="44"/>
    </row>
    <row r="1700" spans="1:22" ht="27" customHeight="1">
      <c r="A1700" s="444"/>
      <c r="B1700" s="123" t="s">
        <v>195</v>
      </c>
      <c r="C1700" s="43"/>
      <c r="D1700" s="43">
        <v>142</v>
      </c>
      <c r="E1700" s="43">
        <v>120</v>
      </c>
      <c r="F1700" s="43"/>
      <c r="G1700" s="60"/>
      <c r="H1700" s="60"/>
      <c r="I1700" s="43"/>
      <c r="J1700" s="45"/>
      <c r="K1700" s="45"/>
      <c r="L1700" s="120"/>
      <c r="M1700" s="43"/>
      <c r="N1700" s="60"/>
      <c r="O1700" s="60"/>
      <c r="P1700" s="120"/>
      <c r="Q1700" s="60"/>
      <c r="R1700" s="60"/>
      <c r="S1700" s="43"/>
      <c r="T1700" s="44"/>
      <c r="U1700" s="44"/>
      <c r="V1700" s="44"/>
    </row>
    <row r="1701" spans="1:22" ht="28.5" customHeight="1">
      <c r="A1701" s="444"/>
      <c r="B1701" s="385" t="s">
        <v>64</v>
      </c>
      <c r="C1701" s="34"/>
      <c r="D1701" s="73">
        <v>4.8</v>
      </c>
      <c r="E1701" s="73">
        <v>4</v>
      </c>
      <c r="F1701" s="45"/>
      <c r="G1701" s="45"/>
      <c r="H1701" s="45"/>
      <c r="I1701" s="45"/>
      <c r="J1701" s="45">
        <v>38.4</v>
      </c>
      <c r="K1701" s="45">
        <f>J1701*D1701/1000</f>
        <v>0.18431999999999998</v>
      </c>
      <c r="L1701" s="45"/>
      <c r="M1701" s="45"/>
      <c r="N1701" s="45"/>
      <c r="O1701" s="45"/>
      <c r="P1701" s="45"/>
      <c r="Q1701" s="45"/>
      <c r="R1701" s="45"/>
      <c r="S1701" s="45"/>
      <c r="T1701" s="44"/>
      <c r="U1701" s="44"/>
      <c r="V1701" s="44"/>
    </row>
    <row r="1702" spans="1:22" ht="30.75" customHeight="1">
      <c r="A1702" s="444"/>
      <c r="B1702" s="385" t="s">
        <v>15</v>
      </c>
      <c r="C1702" s="34"/>
      <c r="D1702" s="73">
        <v>1</v>
      </c>
      <c r="E1702" s="73">
        <v>1</v>
      </c>
      <c r="F1702" s="45"/>
      <c r="G1702" s="45"/>
      <c r="H1702" s="45"/>
      <c r="I1702" s="45"/>
      <c r="J1702" s="45">
        <v>12</v>
      </c>
      <c r="K1702" s="45">
        <f>J1702*D1702/1000</f>
        <v>0.012</v>
      </c>
      <c r="L1702" s="45"/>
      <c r="M1702" s="45"/>
      <c r="N1702" s="45"/>
      <c r="O1702" s="45"/>
      <c r="P1702" s="45"/>
      <c r="Q1702" s="45"/>
      <c r="R1702" s="45"/>
      <c r="S1702" s="45"/>
      <c r="T1702" s="44"/>
      <c r="U1702" s="44"/>
      <c r="V1702" s="44"/>
    </row>
    <row r="1703" spans="1:22" ht="36.75" customHeight="1">
      <c r="A1703" s="444"/>
      <c r="B1703" s="385" t="s">
        <v>67</v>
      </c>
      <c r="C1703" s="34"/>
      <c r="D1703" s="73">
        <v>5</v>
      </c>
      <c r="E1703" s="73">
        <v>5</v>
      </c>
      <c r="F1703" s="45"/>
      <c r="G1703" s="45"/>
      <c r="H1703" s="45"/>
      <c r="I1703" s="45"/>
      <c r="J1703" s="45">
        <v>650</v>
      </c>
      <c r="K1703" s="45">
        <f>J1703*D1703/1000</f>
        <v>3.25</v>
      </c>
      <c r="L1703" s="45"/>
      <c r="M1703" s="45"/>
      <c r="N1703" s="45"/>
      <c r="O1703" s="45"/>
      <c r="P1703" s="45"/>
      <c r="Q1703" s="45"/>
      <c r="R1703" s="45"/>
      <c r="S1703" s="45"/>
      <c r="T1703" s="44"/>
      <c r="U1703" s="44"/>
      <c r="V1703" s="44"/>
    </row>
    <row r="1704" spans="1:19" ht="29.25" customHeight="1">
      <c r="A1704" s="396"/>
      <c r="B1704" s="103" t="s">
        <v>2</v>
      </c>
      <c r="C1704" s="34">
        <v>180</v>
      </c>
      <c r="D1704" s="34"/>
      <c r="E1704" s="34"/>
      <c r="F1704" s="42">
        <v>3.6</v>
      </c>
      <c r="G1704" s="42">
        <v>4.5</v>
      </c>
      <c r="H1704" s="34">
        <v>33.12</v>
      </c>
      <c r="I1704" s="34">
        <v>170</v>
      </c>
      <c r="J1704" s="34"/>
      <c r="K1704" s="34">
        <f>SUM(K1715+K1714+K1709+K1706)</f>
        <v>15.615</v>
      </c>
      <c r="L1704" s="34">
        <v>2.62</v>
      </c>
      <c r="M1704" s="34">
        <v>0.01</v>
      </c>
      <c r="N1704" s="74">
        <v>0.5</v>
      </c>
      <c r="O1704" s="42">
        <v>0.24</v>
      </c>
      <c r="P1704" s="74">
        <v>42.82</v>
      </c>
      <c r="Q1704" s="74">
        <v>93.17</v>
      </c>
      <c r="R1704" s="34">
        <v>31.14</v>
      </c>
      <c r="S1704" s="34">
        <v>1.12</v>
      </c>
    </row>
    <row r="1705" spans="2:19" ht="28.5" customHeight="1">
      <c r="B1705" s="138" t="s">
        <v>94</v>
      </c>
      <c r="C1705" s="26"/>
      <c r="D1705" s="28">
        <v>203</v>
      </c>
      <c r="E1705" s="28">
        <v>154</v>
      </c>
      <c r="F1705" s="29"/>
      <c r="G1705" s="29"/>
      <c r="H1705" s="29"/>
      <c r="I1705" s="29"/>
      <c r="J1705" s="29"/>
      <c r="K1705" s="29"/>
      <c r="L1705" s="29"/>
      <c r="M1705" s="29"/>
      <c r="N1705" s="86"/>
      <c r="O1705" s="29"/>
      <c r="P1705" s="150"/>
      <c r="Q1705" s="150"/>
      <c r="R1705" s="29"/>
      <c r="S1705" s="29"/>
    </row>
    <row r="1706" spans="2:19" ht="22.5" customHeight="1">
      <c r="B1706" s="138" t="s">
        <v>95</v>
      </c>
      <c r="C1706" s="26"/>
      <c r="D1706" s="28">
        <v>218</v>
      </c>
      <c r="E1706" s="28">
        <v>154</v>
      </c>
      <c r="F1706" s="29"/>
      <c r="G1706" s="29"/>
      <c r="H1706" s="29"/>
      <c r="I1706" s="29"/>
      <c r="J1706" s="29">
        <v>50.5</v>
      </c>
      <c r="K1706" s="29">
        <f>J1706*D1706/1000</f>
        <v>11.009</v>
      </c>
      <c r="L1706" s="29"/>
      <c r="M1706" s="29"/>
      <c r="N1706" s="86"/>
      <c r="O1706" s="29"/>
      <c r="P1706" s="150"/>
      <c r="Q1706" s="150"/>
      <c r="R1706" s="29"/>
      <c r="S1706" s="29"/>
    </row>
    <row r="1707" spans="2:19" ht="22.5" customHeight="1">
      <c r="B1707" s="138" t="s">
        <v>96</v>
      </c>
      <c r="C1707" s="26"/>
      <c r="D1707" s="28">
        <v>236</v>
      </c>
      <c r="E1707" s="28">
        <v>154</v>
      </c>
      <c r="F1707" s="29"/>
      <c r="G1707" s="29"/>
      <c r="H1707" s="29"/>
      <c r="I1707" s="29"/>
      <c r="J1707" s="29"/>
      <c r="K1707" s="29"/>
      <c r="L1707" s="29"/>
      <c r="M1707" s="29"/>
      <c r="N1707" s="86"/>
      <c r="O1707" s="29"/>
      <c r="P1707" s="150"/>
      <c r="Q1707" s="150"/>
      <c r="R1707" s="29"/>
      <c r="S1707" s="29"/>
    </row>
    <row r="1708" spans="2:19" ht="22.5" customHeight="1">
      <c r="B1708" s="138" t="s">
        <v>97</v>
      </c>
      <c r="C1708" s="26"/>
      <c r="D1708" s="28">
        <v>256</v>
      </c>
      <c r="E1708" s="28">
        <v>154</v>
      </c>
      <c r="F1708" s="29"/>
      <c r="G1708" s="29"/>
      <c r="H1708" s="29"/>
      <c r="I1708" s="29"/>
      <c r="J1708" s="29"/>
      <c r="K1708" s="29"/>
      <c r="L1708" s="29"/>
      <c r="M1708" s="29"/>
      <c r="N1708" s="86"/>
      <c r="O1708" s="29"/>
      <c r="P1708" s="150"/>
      <c r="Q1708" s="150"/>
      <c r="R1708" s="29"/>
      <c r="S1708" s="29"/>
    </row>
    <row r="1709" spans="2:19" ht="27.75" customHeight="1">
      <c r="B1709" s="138" t="s">
        <v>98</v>
      </c>
      <c r="C1709" s="26"/>
      <c r="D1709" s="28">
        <v>28</v>
      </c>
      <c r="E1709" s="28">
        <v>28</v>
      </c>
      <c r="F1709" s="29"/>
      <c r="G1709" s="29"/>
      <c r="H1709" s="29"/>
      <c r="I1709" s="29"/>
      <c r="J1709" s="29">
        <v>48</v>
      </c>
      <c r="K1709" s="29">
        <f>J1709*D1709/1000</f>
        <v>1.344</v>
      </c>
      <c r="L1709" s="29"/>
      <c r="M1709" s="29"/>
      <c r="N1709" s="86"/>
      <c r="O1709" s="29"/>
      <c r="P1709" s="150"/>
      <c r="Q1709" s="150"/>
      <c r="R1709" s="29"/>
      <c r="S1709" s="29"/>
    </row>
    <row r="1710" spans="2:19" ht="21" customHeight="1">
      <c r="B1710" s="138" t="s">
        <v>99</v>
      </c>
      <c r="C1710" s="26"/>
      <c r="D1710" s="28">
        <v>12.6</v>
      </c>
      <c r="E1710" s="28">
        <v>12.6</v>
      </c>
      <c r="F1710" s="29"/>
      <c r="G1710" s="29"/>
      <c r="H1710" s="29"/>
      <c r="I1710" s="29"/>
      <c r="J1710" s="29"/>
      <c r="K1710" s="29"/>
      <c r="L1710" s="29"/>
      <c r="M1710" s="29"/>
      <c r="N1710" s="86"/>
      <c r="O1710" s="29"/>
      <c r="P1710" s="150"/>
      <c r="Q1710" s="150"/>
      <c r="R1710" s="29"/>
      <c r="S1710" s="29"/>
    </row>
    <row r="1711" spans="2:19" ht="23.25" customHeight="1">
      <c r="B1711" s="138" t="s">
        <v>100</v>
      </c>
      <c r="C1711" s="26"/>
      <c r="D1711" s="28">
        <v>3.6</v>
      </c>
      <c r="E1711" s="28">
        <v>3.6</v>
      </c>
      <c r="F1711" s="29"/>
      <c r="G1711" s="29"/>
      <c r="H1711" s="29"/>
      <c r="I1711" s="29"/>
      <c r="J1711" s="29"/>
      <c r="K1711" s="29"/>
      <c r="L1711" s="29"/>
      <c r="M1711" s="29"/>
      <c r="N1711" s="86"/>
      <c r="O1711" s="29"/>
      <c r="P1711" s="150"/>
      <c r="Q1711" s="150"/>
      <c r="R1711" s="29"/>
      <c r="S1711" s="29"/>
    </row>
    <row r="1712" spans="2:19" ht="34.5" customHeight="1">
      <c r="B1712" s="101" t="s">
        <v>101</v>
      </c>
      <c r="C1712" s="26"/>
      <c r="D1712" s="28">
        <v>15.3</v>
      </c>
      <c r="E1712" s="28">
        <v>15.3</v>
      </c>
      <c r="F1712" s="29"/>
      <c r="G1712" s="29"/>
      <c r="H1712" s="29"/>
      <c r="I1712" s="29"/>
      <c r="J1712" s="29"/>
      <c r="K1712" s="29"/>
      <c r="L1712" s="29"/>
      <c r="M1712" s="29"/>
      <c r="N1712" s="86"/>
      <c r="O1712" s="29"/>
      <c r="P1712" s="150"/>
      <c r="Q1712" s="150"/>
      <c r="R1712" s="29"/>
      <c r="S1712" s="29"/>
    </row>
    <row r="1713" spans="2:19" ht="20.25" customHeight="1">
      <c r="B1713" s="138" t="s">
        <v>107</v>
      </c>
      <c r="C1713" s="26" t="s">
        <v>135</v>
      </c>
      <c r="D1713" s="28">
        <v>24.3</v>
      </c>
      <c r="E1713" s="28">
        <v>24.3</v>
      </c>
      <c r="F1713" s="29"/>
      <c r="G1713" s="29"/>
      <c r="H1713" s="29"/>
      <c r="I1713" s="29"/>
      <c r="J1713" s="29"/>
      <c r="K1713" s="29"/>
      <c r="L1713" s="29"/>
      <c r="M1713" s="29"/>
      <c r="N1713" s="86"/>
      <c r="O1713" s="29"/>
      <c r="P1713" s="150"/>
      <c r="Q1713" s="150"/>
      <c r="R1713" s="29"/>
      <c r="S1713" s="29"/>
    </row>
    <row r="1714" spans="2:19" ht="27" customHeight="1">
      <c r="B1714" s="138" t="s">
        <v>67</v>
      </c>
      <c r="C1714" s="26"/>
      <c r="D1714" s="28">
        <v>5</v>
      </c>
      <c r="E1714" s="28">
        <v>5</v>
      </c>
      <c r="F1714" s="29"/>
      <c r="G1714" s="29"/>
      <c r="H1714" s="29"/>
      <c r="I1714" s="29"/>
      <c r="J1714" s="29">
        <v>650</v>
      </c>
      <c r="K1714" s="29">
        <f>J1714*D1714/1000</f>
        <v>3.25</v>
      </c>
      <c r="L1714" s="29"/>
      <c r="M1714" s="29"/>
      <c r="N1714" s="86"/>
      <c r="O1714" s="29"/>
      <c r="P1714" s="150"/>
      <c r="Q1714" s="150"/>
      <c r="R1714" s="29"/>
      <c r="S1714" s="29"/>
    </row>
    <row r="1715" spans="2:19" ht="19.5" customHeight="1">
      <c r="B1715" s="99" t="s">
        <v>15</v>
      </c>
      <c r="C1715" s="26"/>
      <c r="D1715" s="28">
        <v>1</v>
      </c>
      <c r="E1715" s="28">
        <v>1</v>
      </c>
      <c r="F1715" s="29"/>
      <c r="G1715" s="29"/>
      <c r="H1715" s="29"/>
      <c r="I1715" s="29"/>
      <c r="J1715" s="29">
        <v>12</v>
      </c>
      <c r="K1715" s="29">
        <f>J1715*D1715/1000</f>
        <v>0.012</v>
      </c>
      <c r="L1715" s="29"/>
      <c r="M1715" s="29"/>
      <c r="N1715" s="86"/>
      <c r="O1715" s="29"/>
      <c r="P1715" s="150"/>
      <c r="Q1715" s="150"/>
      <c r="R1715" s="29"/>
      <c r="S1715" s="29"/>
    </row>
    <row r="1716" spans="1:19" s="35" customFormat="1" ht="74.25" customHeight="1">
      <c r="A1716" s="442"/>
      <c r="B1716" s="87" t="s">
        <v>130</v>
      </c>
      <c r="C1716" s="32">
        <v>100</v>
      </c>
      <c r="D1716" s="32"/>
      <c r="E1716" s="32"/>
      <c r="F1716" s="32">
        <v>0.26</v>
      </c>
      <c r="G1716" s="33">
        <v>0.17</v>
      </c>
      <c r="H1716" s="32">
        <v>13.81</v>
      </c>
      <c r="I1716" s="32">
        <v>52</v>
      </c>
      <c r="J1716" s="32">
        <v>110.5</v>
      </c>
      <c r="K1716" s="32">
        <f>J1716*C1716/1000</f>
        <v>11.05</v>
      </c>
      <c r="L1716" s="33">
        <v>16</v>
      </c>
      <c r="M1716" s="32">
        <v>0.02</v>
      </c>
      <c r="N1716" s="69">
        <v>0</v>
      </c>
      <c r="O1716" s="32">
        <v>0.17</v>
      </c>
      <c r="P1716" s="47">
        <v>2.97</v>
      </c>
      <c r="Q1716" s="47">
        <v>9.6</v>
      </c>
      <c r="R1716" s="33">
        <v>2.08</v>
      </c>
      <c r="S1716" s="32">
        <v>0.16</v>
      </c>
    </row>
    <row r="1717" spans="1:55" s="6" customFormat="1" ht="37.5" customHeight="1">
      <c r="A1717" s="453"/>
      <c r="B1717" s="383" t="s">
        <v>319</v>
      </c>
      <c r="C1717" s="34">
        <v>200</v>
      </c>
      <c r="D1717" s="34"/>
      <c r="E1717" s="34"/>
      <c r="F1717" s="34">
        <v>3.1</v>
      </c>
      <c r="G1717" s="34">
        <v>2.7</v>
      </c>
      <c r="H1717" s="34">
        <v>19</v>
      </c>
      <c r="I1717" s="34">
        <v>117</v>
      </c>
      <c r="J1717" s="327"/>
      <c r="K1717" s="351">
        <f>SUM(K1718:K1725)</f>
        <v>8.5816</v>
      </c>
      <c r="L1717" s="327">
        <v>1.3</v>
      </c>
      <c r="M1717" s="327">
        <v>0.04</v>
      </c>
      <c r="N1717" s="327">
        <v>15.6</v>
      </c>
      <c r="O1717" s="327">
        <v>0</v>
      </c>
      <c r="P1717" s="327">
        <v>137.7</v>
      </c>
      <c r="Q1717" s="327">
        <v>101.8</v>
      </c>
      <c r="R1717" s="327">
        <v>15.8</v>
      </c>
      <c r="S1717" s="327">
        <v>0.2</v>
      </c>
      <c r="T1717" s="384"/>
      <c r="U1717" s="312"/>
      <c r="V1717" s="312"/>
      <c r="W1717" s="312"/>
      <c r="X1717" s="312"/>
      <c r="Y1717" s="312"/>
      <c r="Z1717" s="312"/>
      <c r="AA1717" s="312"/>
      <c r="AB1717" s="312"/>
      <c r="AC1717" s="312"/>
      <c r="AD1717" s="312"/>
      <c r="AE1717" s="312"/>
      <c r="AF1717" s="312"/>
      <c r="AG1717" s="312"/>
      <c r="AH1717" s="312"/>
      <c r="AI1717" s="312"/>
      <c r="AJ1717" s="312"/>
      <c r="AK1717" s="312"/>
      <c r="AL1717" s="312"/>
      <c r="AM1717" s="312"/>
      <c r="AN1717" s="312"/>
      <c r="AO1717" s="312"/>
      <c r="AP1717" s="312"/>
      <c r="AQ1717" s="312"/>
      <c r="AR1717" s="312"/>
      <c r="AS1717" s="312"/>
      <c r="AT1717" s="312"/>
      <c r="AU1717" s="312"/>
      <c r="AV1717" s="312"/>
      <c r="AW1717" s="312"/>
      <c r="AX1717" s="312"/>
      <c r="AY1717" s="312"/>
      <c r="AZ1717" s="312"/>
      <c r="BA1717" s="312"/>
      <c r="BB1717" s="312"/>
      <c r="BC1717" s="312"/>
    </row>
    <row r="1718" spans="1:55" s="38" customFormat="1" ht="24.75" customHeight="1">
      <c r="A1718" s="448"/>
      <c r="B1718" s="385" t="s">
        <v>320</v>
      </c>
      <c r="C1718" s="73"/>
      <c r="D1718" s="73">
        <v>3</v>
      </c>
      <c r="E1718" s="73">
        <v>3</v>
      </c>
      <c r="F1718" s="73"/>
      <c r="G1718" s="73"/>
      <c r="H1718" s="73"/>
      <c r="I1718" s="73"/>
      <c r="J1718" s="353">
        <v>540</v>
      </c>
      <c r="K1718" s="354">
        <f>J1718*D1718/1000</f>
        <v>1.62</v>
      </c>
      <c r="L1718" s="320"/>
      <c r="M1718" s="320"/>
      <c r="N1718" s="320"/>
      <c r="O1718" s="320"/>
      <c r="P1718" s="320"/>
      <c r="Q1718" s="320"/>
      <c r="R1718" s="320"/>
      <c r="S1718" s="320"/>
      <c r="T1718" s="355"/>
      <c r="U1718" s="304"/>
      <c r="V1718" s="304"/>
      <c r="W1718" s="304"/>
      <c r="X1718" s="304"/>
      <c r="Y1718" s="304"/>
      <c r="Z1718" s="304"/>
      <c r="AA1718" s="304"/>
      <c r="AB1718" s="304"/>
      <c r="AC1718" s="304"/>
      <c r="AD1718" s="304"/>
      <c r="AE1718" s="304"/>
      <c r="AF1718" s="304"/>
      <c r="AG1718" s="304"/>
      <c r="AH1718" s="304"/>
      <c r="AI1718" s="304"/>
      <c r="AJ1718" s="304"/>
      <c r="AK1718" s="304"/>
      <c r="AL1718" s="304"/>
      <c r="AM1718" s="304"/>
      <c r="AN1718" s="304"/>
      <c r="AO1718" s="304"/>
      <c r="AP1718" s="304"/>
      <c r="AQ1718" s="304"/>
      <c r="AR1718" s="304"/>
      <c r="AS1718" s="304"/>
      <c r="AT1718" s="304"/>
      <c r="AU1718" s="304"/>
      <c r="AV1718" s="304"/>
      <c r="AW1718" s="304"/>
      <c r="AX1718" s="304"/>
      <c r="AY1718" s="304"/>
      <c r="AZ1718" s="304"/>
      <c r="BA1718" s="304"/>
      <c r="BB1718" s="304"/>
      <c r="BC1718" s="304"/>
    </row>
    <row r="1719" spans="1:55" s="38" customFormat="1" ht="24.75" customHeight="1">
      <c r="A1719" s="448"/>
      <c r="B1719" s="385" t="s">
        <v>63</v>
      </c>
      <c r="C1719" s="73"/>
      <c r="D1719" s="73">
        <v>70</v>
      </c>
      <c r="E1719" s="73">
        <v>70</v>
      </c>
      <c r="F1719" s="73"/>
      <c r="G1719" s="73"/>
      <c r="H1719" s="73"/>
      <c r="I1719" s="73"/>
      <c r="J1719" s="353"/>
      <c r="K1719" s="354">
        <f aca="true" t="shared" si="71" ref="K1719:K1725">J1719*D1719/1000</f>
        <v>0</v>
      </c>
      <c r="L1719" s="320"/>
      <c r="M1719" s="320"/>
      <c r="N1719" s="320"/>
      <c r="O1719" s="320"/>
      <c r="P1719" s="320"/>
      <c r="Q1719" s="320"/>
      <c r="R1719" s="320"/>
      <c r="S1719" s="320"/>
      <c r="T1719" s="355"/>
      <c r="U1719" s="304"/>
      <c r="V1719" s="304"/>
      <c r="W1719" s="304"/>
      <c r="X1719" s="304"/>
      <c r="Y1719" s="304"/>
      <c r="Z1719" s="304"/>
      <c r="AA1719" s="304"/>
      <c r="AB1719" s="304"/>
      <c r="AC1719" s="304"/>
      <c r="AD1719" s="304"/>
      <c r="AE1719" s="304"/>
      <c r="AF1719" s="304"/>
      <c r="AG1719" s="304"/>
      <c r="AH1719" s="304"/>
      <c r="AI1719" s="304"/>
      <c r="AJ1719" s="304"/>
      <c r="AK1719" s="304"/>
      <c r="AL1719" s="304"/>
      <c r="AM1719" s="304"/>
      <c r="AN1719" s="304"/>
      <c r="AO1719" s="304"/>
      <c r="AP1719" s="304"/>
      <c r="AQ1719" s="304"/>
      <c r="AR1719" s="304"/>
      <c r="AS1719" s="304"/>
      <c r="AT1719" s="304"/>
      <c r="AU1719" s="304"/>
      <c r="AV1719" s="304"/>
      <c r="AW1719" s="304"/>
      <c r="AX1719" s="304"/>
      <c r="AY1719" s="304"/>
      <c r="AZ1719" s="304"/>
      <c r="BA1719" s="304"/>
      <c r="BB1719" s="304"/>
      <c r="BC1719" s="304"/>
    </row>
    <row r="1720" spans="1:55" s="38" customFormat="1" ht="24.75" customHeight="1">
      <c r="A1720" s="448"/>
      <c r="B1720" s="340" t="s">
        <v>98</v>
      </c>
      <c r="C1720" s="73"/>
      <c r="D1720" s="73">
        <v>130</v>
      </c>
      <c r="E1720" s="73">
        <v>130</v>
      </c>
      <c r="F1720" s="73"/>
      <c r="G1720" s="73"/>
      <c r="H1720" s="73"/>
      <c r="I1720" s="73"/>
      <c r="J1720" s="353">
        <v>48</v>
      </c>
      <c r="K1720" s="354">
        <f t="shared" si="71"/>
        <v>6.24</v>
      </c>
      <c r="L1720" s="320"/>
      <c r="M1720" s="320"/>
      <c r="N1720" s="320"/>
      <c r="O1720" s="320"/>
      <c r="P1720" s="320"/>
      <c r="Q1720" s="320"/>
      <c r="R1720" s="320"/>
      <c r="S1720" s="320"/>
      <c r="T1720" s="355"/>
      <c r="U1720" s="304"/>
      <c r="V1720" s="304"/>
      <c r="W1720" s="304"/>
      <c r="X1720" s="304"/>
      <c r="Y1720" s="304"/>
      <c r="Z1720" s="304"/>
      <c r="AA1720" s="304"/>
      <c r="AB1720" s="304"/>
      <c r="AC1720" s="304"/>
      <c r="AD1720" s="304"/>
      <c r="AE1720" s="304"/>
      <c r="AF1720" s="304"/>
      <c r="AG1720" s="304"/>
      <c r="AH1720" s="304"/>
      <c r="AI1720" s="304"/>
      <c r="AJ1720" s="304"/>
      <c r="AK1720" s="304"/>
      <c r="AL1720" s="304"/>
      <c r="AM1720" s="304"/>
      <c r="AN1720" s="304"/>
      <c r="AO1720" s="304"/>
      <c r="AP1720" s="304"/>
      <c r="AQ1720" s="304"/>
      <c r="AR1720" s="304"/>
      <c r="AS1720" s="304"/>
      <c r="AT1720" s="304"/>
      <c r="AU1720" s="304"/>
      <c r="AV1720" s="304"/>
      <c r="AW1720" s="304"/>
      <c r="AX1720" s="304"/>
      <c r="AY1720" s="304"/>
      <c r="AZ1720" s="304"/>
      <c r="BA1720" s="304"/>
      <c r="BB1720" s="304"/>
      <c r="BC1720" s="304"/>
    </row>
    <row r="1721" spans="1:55" s="38" customFormat="1" ht="39" customHeight="1">
      <c r="A1721" s="448"/>
      <c r="B1721" s="339" t="s">
        <v>99</v>
      </c>
      <c r="C1721" s="73"/>
      <c r="D1721" s="73">
        <v>60</v>
      </c>
      <c r="E1721" s="73">
        <v>60</v>
      </c>
      <c r="F1721" s="73"/>
      <c r="G1721" s="73"/>
      <c r="H1721" s="73"/>
      <c r="I1721" s="73"/>
      <c r="J1721" s="353"/>
      <c r="K1721" s="354">
        <f t="shared" si="71"/>
        <v>0</v>
      </c>
      <c r="L1721" s="320"/>
      <c r="M1721" s="320"/>
      <c r="N1721" s="320"/>
      <c r="O1721" s="320"/>
      <c r="P1721" s="320"/>
      <c r="Q1721" s="320"/>
      <c r="R1721" s="320"/>
      <c r="S1721" s="320"/>
      <c r="T1721" s="355"/>
      <c r="U1721" s="304"/>
      <c r="V1721" s="304"/>
      <c r="W1721" s="304"/>
      <c r="X1721" s="304"/>
      <c r="Y1721" s="304"/>
      <c r="Z1721" s="304"/>
      <c r="AA1721" s="304"/>
      <c r="AB1721" s="304"/>
      <c r="AC1721" s="304"/>
      <c r="AD1721" s="304"/>
      <c r="AE1721" s="304"/>
      <c r="AF1721" s="304"/>
      <c r="AG1721" s="304"/>
      <c r="AH1721" s="304"/>
      <c r="AI1721" s="304"/>
      <c r="AJ1721" s="304"/>
      <c r="AK1721" s="304"/>
      <c r="AL1721" s="304"/>
      <c r="AM1721" s="304"/>
      <c r="AN1721" s="304"/>
      <c r="AO1721" s="304"/>
      <c r="AP1721" s="304"/>
      <c r="AQ1721" s="304"/>
      <c r="AR1721" s="304"/>
      <c r="AS1721" s="304"/>
      <c r="AT1721" s="304"/>
      <c r="AU1721" s="304"/>
      <c r="AV1721" s="304"/>
      <c r="AW1721" s="304"/>
      <c r="AX1721" s="304"/>
      <c r="AY1721" s="304"/>
      <c r="AZ1721" s="304"/>
      <c r="BA1721" s="304"/>
      <c r="BB1721" s="304"/>
      <c r="BC1721" s="304"/>
    </row>
    <row r="1722" spans="1:55" s="38" customFormat="1" ht="24.75" customHeight="1">
      <c r="A1722" s="448"/>
      <c r="B1722" s="340" t="s">
        <v>100</v>
      </c>
      <c r="C1722" s="73"/>
      <c r="D1722" s="73">
        <v>16</v>
      </c>
      <c r="E1722" s="73">
        <v>16</v>
      </c>
      <c r="F1722" s="73"/>
      <c r="G1722" s="73"/>
      <c r="H1722" s="73"/>
      <c r="I1722" s="73"/>
      <c r="J1722" s="353"/>
      <c r="K1722" s="354">
        <f t="shared" si="71"/>
        <v>0</v>
      </c>
      <c r="L1722" s="320"/>
      <c r="M1722" s="320"/>
      <c r="N1722" s="320"/>
      <c r="O1722" s="320"/>
      <c r="P1722" s="320"/>
      <c r="Q1722" s="320"/>
      <c r="R1722" s="320"/>
      <c r="S1722" s="320"/>
      <c r="T1722" s="355"/>
      <c r="U1722" s="304"/>
      <c r="V1722" s="304"/>
      <c r="W1722" s="304"/>
      <c r="X1722" s="304"/>
      <c r="Y1722" s="304"/>
      <c r="Z1722" s="304"/>
      <c r="AA1722" s="304"/>
      <c r="AB1722" s="304"/>
      <c r="AC1722" s="304"/>
      <c r="AD1722" s="304"/>
      <c r="AE1722" s="304"/>
      <c r="AF1722" s="304"/>
      <c r="AG1722" s="304"/>
      <c r="AH1722" s="304"/>
      <c r="AI1722" s="304"/>
      <c r="AJ1722" s="304"/>
      <c r="AK1722" s="304"/>
      <c r="AL1722" s="304"/>
      <c r="AM1722" s="304"/>
      <c r="AN1722" s="304"/>
      <c r="AO1722" s="304"/>
      <c r="AP1722" s="304"/>
      <c r="AQ1722" s="304"/>
      <c r="AR1722" s="304"/>
      <c r="AS1722" s="304"/>
      <c r="AT1722" s="304"/>
      <c r="AU1722" s="304"/>
      <c r="AV1722" s="304"/>
      <c r="AW1722" s="304"/>
      <c r="AX1722" s="304"/>
      <c r="AY1722" s="304"/>
      <c r="AZ1722" s="304"/>
      <c r="BA1722" s="304"/>
      <c r="BB1722" s="304"/>
      <c r="BC1722" s="304"/>
    </row>
    <row r="1723" spans="1:55" s="38" customFormat="1" ht="48" customHeight="1">
      <c r="A1723" s="448"/>
      <c r="B1723" s="339" t="s">
        <v>101</v>
      </c>
      <c r="C1723" s="73"/>
      <c r="D1723" s="73">
        <v>70</v>
      </c>
      <c r="E1723" s="73">
        <v>70</v>
      </c>
      <c r="F1723" s="73"/>
      <c r="G1723" s="73"/>
      <c r="H1723" s="73"/>
      <c r="I1723" s="73"/>
      <c r="J1723" s="353"/>
      <c r="K1723" s="354">
        <f t="shared" si="71"/>
        <v>0</v>
      </c>
      <c r="L1723" s="320"/>
      <c r="M1723" s="320"/>
      <c r="N1723" s="320"/>
      <c r="O1723" s="320"/>
      <c r="P1723" s="320"/>
      <c r="Q1723" s="320"/>
      <c r="R1723" s="320"/>
      <c r="S1723" s="320"/>
      <c r="T1723" s="355"/>
      <c r="U1723" s="304"/>
      <c r="V1723" s="304"/>
      <c r="W1723" s="304"/>
      <c r="X1723" s="304"/>
      <c r="Y1723" s="304"/>
      <c r="Z1723" s="304"/>
      <c r="AA1723" s="304"/>
      <c r="AB1723" s="304"/>
      <c r="AC1723" s="304"/>
      <c r="AD1723" s="304"/>
      <c r="AE1723" s="304"/>
      <c r="AF1723" s="304"/>
      <c r="AG1723" s="304"/>
      <c r="AH1723" s="304"/>
      <c r="AI1723" s="304"/>
      <c r="AJ1723" s="304"/>
      <c r="AK1723" s="304"/>
      <c r="AL1723" s="304"/>
      <c r="AM1723" s="304"/>
      <c r="AN1723" s="304"/>
      <c r="AO1723" s="304"/>
      <c r="AP1723" s="304"/>
      <c r="AQ1723" s="304"/>
      <c r="AR1723" s="304"/>
      <c r="AS1723" s="304"/>
      <c r="AT1723" s="304"/>
      <c r="AU1723" s="304"/>
      <c r="AV1723" s="304"/>
      <c r="AW1723" s="304"/>
      <c r="AX1723" s="304"/>
      <c r="AY1723" s="304"/>
      <c r="AZ1723" s="304"/>
      <c r="BA1723" s="304"/>
      <c r="BB1723" s="304"/>
      <c r="BC1723" s="304"/>
    </row>
    <row r="1724" spans="1:55" s="38" customFormat="1" ht="35.25" customHeight="1">
      <c r="A1724" s="448"/>
      <c r="B1724" s="339" t="s">
        <v>107</v>
      </c>
      <c r="C1724" s="73"/>
      <c r="D1724" s="73">
        <v>114</v>
      </c>
      <c r="E1724" s="73">
        <v>114</v>
      </c>
      <c r="F1724" s="73"/>
      <c r="G1724" s="73"/>
      <c r="H1724" s="73"/>
      <c r="I1724" s="73"/>
      <c r="J1724" s="353"/>
      <c r="K1724" s="354">
        <f t="shared" si="71"/>
        <v>0</v>
      </c>
      <c r="L1724" s="320"/>
      <c r="M1724" s="320"/>
      <c r="N1724" s="320"/>
      <c r="O1724" s="320"/>
      <c r="P1724" s="320"/>
      <c r="Q1724" s="320"/>
      <c r="R1724" s="320"/>
      <c r="S1724" s="320"/>
      <c r="T1724" s="355"/>
      <c r="U1724" s="304"/>
      <c r="V1724" s="304"/>
      <c r="W1724" s="304"/>
      <c r="X1724" s="304"/>
      <c r="Y1724" s="304"/>
      <c r="Z1724" s="304"/>
      <c r="AA1724" s="304"/>
      <c r="AB1724" s="304"/>
      <c r="AC1724" s="304"/>
      <c r="AD1724" s="304"/>
      <c r="AE1724" s="304"/>
      <c r="AF1724" s="304"/>
      <c r="AG1724" s="304"/>
      <c r="AH1724" s="304"/>
      <c r="AI1724" s="304"/>
      <c r="AJ1724" s="304"/>
      <c r="AK1724" s="304"/>
      <c r="AL1724" s="304"/>
      <c r="AM1724" s="304"/>
      <c r="AN1724" s="304"/>
      <c r="AO1724" s="304"/>
      <c r="AP1724" s="304"/>
      <c r="AQ1724" s="304"/>
      <c r="AR1724" s="304"/>
      <c r="AS1724" s="304"/>
      <c r="AT1724" s="304"/>
      <c r="AU1724" s="304"/>
      <c r="AV1724" s="304"/>
      <c r="AW1724" s="304"/>
      <c r="AX1724" s="304"/>
      <c r="AY1724" s="304"/>
      <c r="AZ1724" s="304"/>
      <c r="BA1724" s="304"/>
      <c r="BB1724" s="304"/>
      <c r="BC1724" s="304"/>
    </row>
    <row r="1725" spans="1:55" s="38" customFormat="1" ht="18.75" customHeight="1">
      <c r="A1725" s="448"/>
      <c r="B1725" s="385" t="s">
        <v>71</v>
      </c>
      <c r="C1725" s="73"/>
      <c r="D1725" s="73">
        <v>8</v>
      </c>
      <c r="E1725" s="73">
        <v>8</v>
      </c>
      <c r="F1725" s="73"/>
      <c r="G1725" s="73"/>
      <c r="H1725" s="73"/>
      <c r="I1725" s="73"/>
      <c r="J1725" s="353">
        <v>90.2</v>
      </c>
      <c r="K1725" s="354">
        <f t="shared" si="71"/>
        <v>0.7216</v>
      </c>
      <c r="L1725" s="320"/>
      <c r="M1725" s="320"/>
      <c r="N1725" s="320"/>
      <c r="O1725" s="320"/>
      <c r="P1725" s="320"/>
      <c r="Q1725" s="320"/>
      <c r="R1725" s="320"/>
      <c r="S1725" s="320"/>
      <c r="T1725" s="355"/>
      <c r="U1725" s="304"/>
      <c r="V1725" s="304"/>
      <c r="W1725" s="304"/>
      <c r="X1725" s="304"/>
      <c r="Y1725" s="304"/>
      <c r="Z1725" s="304"/>
      <c r="AA1725" s="304"/>
      <c r="AB1725" s="304"/>
      <c r="AC1725" s="304"/>
      <c r="AD1725" s="304"/>
      <c r="AE1725" s="304"/>
      <c r="AF1725" s="304"/>
      <c r="AG1725" s="304"/>
      <c r="AH1725" s="304"/>
      <c r="AI1725" s="304"/>
      <c r="AJ1725" s="304"/>
      <c r="AK1725" s="304"/>
      <c r="AL1725" s="304"/>
      <c r="AM1725" s="304"/>
      <c r="AN1725" s="304"/>
      <c r="AO1725" s="304"/>
      <c r="AP1725" s="304"/>
      <c r="AQ1725" s="304"/>
      <c r="AR1725" s="304"/>
      <c r="AS1725" s="304"/>
      <c r="AT1725" s="304"/>
      <c r="AU1725" s="304"/>
      <c r="AV1725" s="304"/>
      <c r="AW1725" s="304"/>
      <c r="AX1725" s="304"/>
      <c r="AY1725" s="304"/>
      <c r="AZ1725" s="304"/>
      <c r="BA1725" s="304"/>
      <c r="BB1725" s="304"/>
      <c r="BC1725" s="304"/>
    </row>
    <row r="1726" spans="1:19" s="35" customFormat="1" ht="49.5" customHeight="1">
      <c r="A1726" s="442"/>
      <c r="B1726" s="87" t="s">
        <v>250</v>
      </c>
      <c r="C1726" s="53">
        <v>40</v>
      </c>
      <c r="D1726" s="53"/>
      <c r="E1726" s="53"/>
      <c r="F1726" s="54">
        <v>3.16</v>
      </c>
      <c r="G1726" s="54">
        <v>0.4</v>
      </c>
      <c r="H1726" s="54">
        <v>19.4</v>
      </c>
      <c r="I1726" s="55">
        <v>95</v>
      </c>
      <c r="J1726" s="55">
        <v>58</v>
      </c>
      <c r="K1726" s="32">
        <f>J1726*C1726/1000</f>
        <v>2.32</v>
      </c>
      <c r="L1726" s="42">
        <v>0</v>
      </c>
      <c r="M1726" s="32">
        <v>0.05</v>
      </c>
      <c r="N1726" s="78">
        <v>0</v>
      </c>
      <c r="O1726" s="32">
        <v>0.5</v>
      </c>
      <c r="P1726" s="74">
        <v>9.2</v>
      </c>
      <c r="Q1726" s="47">
        <v>35.7</v>
      </c>
      <c r="R1726" s="55">
        <v>13.2</v>
      </c>
      <c r="S1726" s="32">
        <v>0.8</v>
      </c>
    </row>
    <row r="1727" spans="2:19" s="44" customFormat="1" ht="29.25" customHeight="1">
      <c r="B1727" s="88" t="s">
        <v>59</v>
      </c>
      <c r="C1727" s="32">
        <v>20</v>
      </c>
      <c r="D1727" s="43"/>
      <c r="E1727" s="43"/>
      <c r="F1727" s="32">
        <v>1.4</v>
      </c>
      <c r="G1727" s="32">
        <v>0.24</v>
      </c>
      <c r="H1727" s="32">
        <v>7.8</v>
      </c>
      <c r="I1727" s="69">
        <v>40</v>
      </c>
      <c r="J1727" s="32">
        <v>57</v>
      </c>
      <c r="K1727" s="32">
        <f>J1727*C1727/1000</f>
        <v>1.14</v>
      </c>
      <c r="L1727" s="42">
        <v>0</v>
      </c>
      <c r="M1727" s="32">
        <v>0.04</v>
      </c>
      <c r="N1727" s="78">
        <v>0</v>
      </c>
      <c r="O1727" s="32">
        <v>0.28</v>
      </c>
      <c r="P1727" s="74">
        <v>5.8</v>
      </c>
      <c r="Q1727" s="47">
        <v>30</v>
      </c>
      <c r="R1727" s="33">
        <v>9.4</v>
      </c>
      <c r="S1727" s="32">
        <v>0.78</v>
      </c>
    </row>
    <row r="1728" spans="1:20" s="5" customFormat="1" ht="41.25" customHeight="1">
      <c r="A1728" s="501" t="s">
        <v>386</v>
      </c>
      <c r="B1728" s="295"/>
      <c r="C1728" s="503">
        <v>1015</v>
      </c>
      <c r="D1728" s="503"/>
      <c r="E1728" s="504"/>
      <c r="F1728" s="551">
        <f>SUM(F1669+F1671+F1690+F1704+F1716+F1717+F1726+F1727)</f>
        <v>25.92</v>
      </c>
      <c r="G1728" s="551">
        <f aca="true" t="shared" si="72" ref="G1728:S1728">SUM(G1669+G1671+G1690+G1704+G1716+G1717+G1726+G1727)</f>
        <v>21.129999999999995</v>
      </c>
      <c r="H1728" s="551">
        <f t="shared" si="72"/>
        <v>110.26</v>
      </c>
      <c r="I1728" s="551">
        <f t="shared" si="72"/>
        <v>870</v>
      </c>
      <c r="J1728" s="551">
        <f t="shared" si="72"/>
        <v>225.5</v>
      </c>
      <c r="K1728" s="551">
        <f t="shared" si="72"/>
        <v>117.49891999999998</v>
      </c>
      <c r="L1728" s="551">
        <f t="shared" si="72"/>
        <v>34.81999999999999</v>
      </c>
      <c r="M1728" s="551">
        <f t="shared" si="72"/>
        <v>0.3</v>
      </c>
      <c r="N1728" s="551">
        <f t="shared" si="72"/>
        <v>58.4</v>
      </c>
      <c r="O1728" s="551">
        <f t="shared" si="72"/>
        <v>29.990000000000002</v>
      </c>
      <c r="P1728" s="551">
        <f t="shared" si="72"/>
        <v>298.6</v>
      </c>
      <c r="Q1728" s="551">
        <f t="shared" si="72"/>
        <v>518.87</v>
      </c>
      <c r="R1728" s="551">
        <f t="shared" si="72"/>
        <v>151.54999999999998</v>
      </c>
      <c r="S1728" s="551">
        <f t="shared" si="72"/>
        <v>5.090000000000001</v>
      </c>
      <c r="T1728" s="506"/>
    </row>
    <row r="1729" spans="1:20" s="8" customFormat="1" ht="33.75" customHeight="1">
      <c r="A1729" s="507" t="s">
        <v>240</v>
      </c>
      <c r="B1729" s="552"/>
      <c r="C1729" s="509" t="s">
        <v>522</v>
      </c>
      <c r="D1729" s="510"/>
      <c r="E1729" s="510"/>
      <c r="F1729" s="553">
        <f>SUM(F1667+F1728)</f>
        <v>53.14</v>
      </c>
      <c r="G1729" s="553">
        <f aca="true" t="shared" si="73" ref="G1729:S1729">SUM(G1667+G1728)</f>
        <v>47.72</v>
      </c>
      <c r="H1729" s="553">
        <f t="shared" si="73"/>
        <v>211.38</v>
      </c>
      <c r="I1729" s="553">
        <f t="shared" si="73"/>
        <v>1569.6</v>
      </c>
      <c r="J1729" s="553">
        <f t="shared" si="73"/>
        <v>340.5</v>
      </c>
      <c r="K1729" s="553">
        <f t="shared" si="73"/>
        <v>120.95891999999998</v>
      </c>
      <c r="L1729" s="553">
        <f t="shared" si="73"/>
        <v>37.64999999999999</v>
      </c>
      <c r="M1729" s="553">
        <f t="shared" si="73"/>
        <v>0.629</v>
      </c>
      <c r="N1729" s="553">
        <f t="shared" si="73"/>
        <v>163.5</v>
      </c>
      <c r="O1729" s="553">
        <f t="shared" si="73"/>
        <v>31.630000000000003</v>
      </c>
      <c r="P1729" s="553">
        <f t="shared" si="73"/>
        <v>652.7</v>
      </c>
      <c r="Q1729" s="553">
        <f t="shared" si="73"/>
        <v>882.47</v>
      </c>
      <c r="R1729" s="553">
        <f t="shared" si="73"/>
        <v>231.81</v>
      </c>
      <c r="S1729" s="553">
        <f t="shared" si="73"/>
        <v>8.110000000000001</v>
      </c>
      <c r="T1729" s="298"/>
    </row>
    <row r="1730" spans="1:20" ht="36" customHeight="1">
      <c r="A1730" s="281"/>
      <c r="B1730" s="277"/>
      <c r="C1730" s="278"/>
      <c r="D1730" s="279"/>
      <c r="E1730" s="279"/>
      <c r="F1730" s="279"/>
      <c r="G1730" s="279"/>
      <c r="H1730" s="279"/>
      <c r="I1730" s="280"/>
      <c r="J1730" s="281"/>
      <c r="K1730" s="281"/>
      <c r="L1730" s="282" t="s">
        <v>81</v>
      </c>
      <c r="M1730" s="283"/>
      <c r="N1730" s="283"/>
      <c r="O1730" s="283"/>
      <c r="P1730" s="283"/>
      <c r="Q1730" s="283"/>
      <c r="R1730" s="283"/>
      <c r="S1730" s="284"/>
      <c r="T1730" s="253"/>
    </row>
    <row r="1731" spans="1:20" ht="19.5" customHeight="1">
      <c r="A1731" s="622" t="s">
        <v>235</v>
      </c>
      <c r="B1731" s="624" t="s">
        <v>72</v>
      </c>
      <c r="C1731" s="285"/>
      <c r="D1731" s="286"/>
      <c r="E1731" s="287"/>
      <c r="F1731" s="626" t="s">
        <v>236</v>
      </c>
      <c r="G1731" s="627"/>
      <c r="H1731" s="628"/>
      <c r="I1731" s="629" t="s">
        <v>78</v>
      </c>
      <c r="J1731" s="288"/>
      <c r="K1731" s="288"/>
      <c r="L1731" s="619" t="s">
        <v>82</v>
      </c>
      <c r="M1731" s="620"/>
      <c r="N1731" s="620"/>
      <c r="O1731" s="620"/>
      <c r="P1731" s="620" t="s">
        <v>83</v>
      </c>
      <c r="Q1731" s="620"/>
      <c r="R1731" s="620"/>
      <c r="S1731" s="621"/>
      <c r="T1731" s="253"/>
    </row>
    <row r="1732" spans="1:20" ht="42" customHeight="1">
      <c r="A1732" s="623"/>
      <c r="B1732" s="625"/>
      <c r="C1732" s="289" t="s">
        <v>237</v>
      </c>
      <c r="D1732" s="290" t="s">
        <v>73</v>
      </c>
      <c r="E1732" s="290" t="s">
        <v>74</v>
      </c>
      <c r="F1732" s="291" t="s">
        <v>75</v>
      </c>
      <c r="G1732" s="291" t="s">
        <v>76</v>
      </c>
      <c r="H1732" s="292" t="s">
        <v>77</v>
      </c>
      <c r="I1732" s="630"/>
      <c r="J1732" s="293" t="s">
        <v>79</v>
      </c>
      <c r="K1732" s="294" t="s">
        <v>80</v>
      </c>
      <c r="L1732" s="295" t="s">
        <v>84</v>
      </c>
      <c r="M1732" s="295" t="s">
        <v>85</v>
      </c>
      <c r="N1732" s="295" t="s">
        <v>86</v>
      </c>
      <c r="O1732" s="295" t="s">
        <v>87</v>
      </c>
      <c r="P1732" s="295" t="s">
        <v>88</v>
      </c>
      <c r="Q1732" s="295" t="s">
        <v>89</v>
      </c>
      <c r="R1732" s="295" t="s">
        <v>90</v>
      </c>
      <c r="S1732" s="296" t="s">
        <v>91</v>
      </c>
      <c r="T1732" s="254"/>
    </row>
    <row r="1733" spans="1:20" ht="27.75" customHeight="1">
      <c r="A1733" s="263" t="s">
        <v>321</v>
      </c>
      <c r="B1733" s="264"/>
      <c r="C1733" s="265"/>
      <c r="D1733" s="266"/>
      <c r="E1733" s="263"/>
      <c r="F1733" s="267"/>
      <c r="G1733" s="268"/>
      <c r="H1733" s="268"/>
      <c r="I1733" s="268"/>
      <c r="J1733" s="325"/>
      <c r="K1733" s="326"/>
      <c r="L1733" s="273"/>
      <c r="M1733" s="273"/>
      <c r="N1733" s="273"/>
      <c r="O1733" s="273"/>
      <c r="P1733" s="273"/>
      <c r="Q1733" s="273"/>
      <c r="R1733" s="273"/>
      <c r="S1733" s="274"/>
      <c r="T1733" s="254"/>
    </row>
    <row r="1734" spans="1:20" s="8" customFormat="1" ht="36.75" customHeight="1">
      <c r="A1734" s="276" t="s">
        <v>360</v>
      </c>
      <c r="B1734" s="457"/>
      <c r="C1734" s="276"/>
      <c r="D1734" s="458"/>
      <c r="E1734" s="459"/>
      <c r="F1734" s="460"/>
      <c r="G1734" s="460"/>
      <c r="H1734" s="460"/>
      <c r="I1734" s="460"/>
      <c r="J1734" s="461"/>
      <c r="K1734" s="461" t="e">
        <f>SUM(#REF!+#REF!+#REF!+#REF!+#REF!+#REF!)</f>
        <v>#REF!</v>
      </c>
      <c r="L1734" s="461"/>
      <c r="M1734" s="461"/>
      <c r="N1734" s="461"/>
      <c r="O1734" s="461"/>
      <c r="P1734" s="461"/>
      <c r="Q1734" s="461"/>
      <c r="R1734" s="461"/>
      <c r="S1734" s="461"/>
      <c r="T1734" s="298"/>
    </row>
    <row r="1735" spans="2:19" s="35" customFormat="1" ht="16.5" customHeight="1">
      <c r="B1735" s="596" t="s">
        <v>284</v>
      </c>
      <c r="C1735" s="32">
        <v>20</v>
      </c>
      <c r="D1735" s="32"/>
      <c r="E1735" s="32"/>
      <c r="F1735" s="32">
        <v>4.64</v>
      </c>
      <c r="G1735" s="32">
        <v>5.84</v>
      </c>
      <c r="H1735" s="33">
        <v>0</v>
      </c>
      <c r="I1735" s="32">
        <v>73</v>
      </c>
      <c r="J1735" s="32"/>
      <c r="K1735" s="33"/>
      <c r="L1735" s="34">
        <v>0.14</v>
      </c>
      <c r="M1735" s="47">
        <v>0.004</v>
      </c>
      <c r="N1735" s="78">
        <v>58</v>
      </c>
      <c r="O1735" s="32">
        <v>0.1</v>
      </c>
      <c r="P1735" s="74">
        <v>176</v>
      </c>
      <c r="Q1735" s="69">
        <v>100</v>
      </c>
      <c r="R1735" s="32">
        <v>0.7</v>
      </c>
      <c r="S1735" s="33">
        <v>0.2</v>
      </c>
    </row>
    <row r="1736" spans="2:19" s="20" customFormat="1" ht="23.25" customHeight="1">
      <c r="B1736" s="99" t="s">
        <v>38</v>
      </c>
      <c r="C1736" s="28"/>
      <c r="D1736" s="28">
        <v>22</v>
      </c>
      <c r="E1736" s="28">
        <v>20</v>
      </c>
      <c r="F1736" s="28"/>
      <c r="G1736" s="28"/>
      <c r="H1736" s="39"/>
      <c r="I1736" s="28"/>
      <c r="J1736" s="28"/>
      <c r="K1736" s="39"/>
      <c r="L1736" s="40"/>
      <c r="M1736" s="577"/>
      <c r="N1736" s="401"/>
      <c r="O1736" s="28"/>
      <c r="P1736" s="400"/>
      <c r="Q1736" s="86"/>
      <c r="R1736" s="28"/>
      <c r="S1736" s="39"/>
    </row>
    <row r="1737" spans="2:19" s="9" customFormat="1" ht="23.25" customHeight="1">
      <c r="B1737" s="99" t="s">
        <v>261</v>
      </c>
      <c r="C1737" s="26"/>
      <c r="D1737" s="28">
        <v>21.2</v>
      </c>
      <c r="E1737" s="28">
        <v>20</v>
      </c>
      <c r="F1737" s="26"/>
      <c r="G1737" s="26"/>
      <c r="H1737" s="27"/>
      <c r="I1737" s="26"/>
      <c r="J1737" s="28"/>
      <c r="K1737" s="39"/>
      <c r="L1737" s="40"/>
      <c r="M1737" s="577"/>
      <c r="N1737" s="401"/>
      <c r="O1737" s="28"/>
      <c r="P1737" s="400"/>
      <c r="Q1737" s="86"/>
      <c r="R1737" s="28"/>
      <c r="S1737" s="39"/>
    </row>
    <row r="1738" spans="2:19" s="35" customFormat="1" ht="55.5" customHeight="1">
      <c r="B1738" s="85" t="s">
        <v>451</v>
      </c>
      <c r="C1738" s="26">
        <v>200</v>
      </c>
      <c r="D1738" s="26"/>
      <c r="E1738" s="26"/>
      <c r="F1738" s="26">
        <v>10.9</v>
      </c>
      <c r="G1738" s="27">
        <v>14.6</v>
      </c>
      <c r="H1738" s="26">
        <v>9.5</v>
      </c>
      <c r="I1738" s="26">
        <v>284</v>
      </c>
      <c r="J1738" s="26"/>
      <c r="K1738" s="27"/>
      <c r="L1738" s="27">
        <v>0.5</v>
      </c>
      <c r="M1738" s="26">
        <v>0.1</v>
      </c>
      <c r="N1738" s="52">
        <v>291.6</v>
      </c>
      <c r="O1738" s="26">
        <v>1.7</v>
      </c>
      <c r="P1738" s="31">
        <v>99.8</v>
      </c>
      <c r="Q1738" s="52">
        <v>224.8</v>
      </c>
      <c r="R1738" s="31">
        <v>17.1</v>
      </c>
      <c r="S1738" s="26">
        <v>2.5</v>
      </c>
    </row>
    <row r="1739" spans="2:19" s="10" customFormat="1" ht="27" customHeight="1">
      <c r="B1739" s="467" t="s">
        <v>104</v>
      </c>
      <c r="C1739" s="486"/>
      <c r="D1739" s="353">
        <v>110</v>
      </c>
      <c r="E1739" s="469">
        <v>110</v>
      </c>
      <c r="F1739" s="393"/>
      <c r="G1739" s="470"/>
      <c r="H1739" s="470"/>
      <c r="I1739" s="470"/>
      <c r="J1739" s="470"/>
      <c r="K1739" s="470"/>
      <c r="L1739" s="470"/>
      <c r="M1739" s="470"/>
      <c r="N1739" s="471"/>
      <c r="O1739" s="470"/>
      <c r="P1739" s="472"/>
      <c r="Q1739" s="471"/>
      <c r="R1739" s="470"/>
      <c r="S1739" s="470"/>
    </row>
    <row r="1740" spans="2:19" s="10" customFormat="1" ht="27" customHeight="1">
      <c r="B1740" s="467" t="s">
        <v>98</v>
      </c>
      <c r="C1740" s="486"/>
      <c r="D1740" s="353">
        <v>42</v>
      </c>
      <c r="E1740" s="469">
        <v>42</v>
      </c>
      <c r="F1740" s="393"/>
      <c r="G1740" s="470"/>
      <c r="H1740" s="470"/>
      <c r="I1740" s="470"/>
      <c r="J1740" s="470"/>
      <c r="K1740" s="470"/>
      <c r="L1740" s="470"/>
      <c r="M1740" s="470"/>
      <c r="N1740" s="471"/>
      <c r="O1740" s="470"/>
      <c r="P1740" s="472"/>
      <c r="Q1740" s="471"/>
      <c r="R1740" s="470"/>
      <c r="S1740" s="470"/>
    </row>
    <row r="1741" spans="2:19" s="10" customFormat="1" ht="27" customHeight="1">
      <c r="B1741" s="467" t="s">
        <v>99</v>
      </c>
      <c r="C1741" s="486"/>
      <c r="D1741" s="353">
        <v>19</v>
      </c>
      <c r="E1741" s="469">
        <v>19</v>
      </c>
      <c r="F1741" s="393"/>
      <c r="G1741" s="470"/>
      <c r="H1741" s="470"/>
      <c r="I1741" s="470"/>
      <c r="J1741" s="470"/>
      <c r="K1741" s="470"/>
      <c r="L1741" s="470"/>
      <c r="M1741" s="470"/>
      <c r="N1741" s="471"/>
      <c r="O1741" s="470"/>
      <c r="P1741" s="472"/>
      <c r="Q1741" s="471"/>
      <c r="R1741" s="470"/>
      <c r="S1741" s="470"/>
    </row>
    <row r="1742" spans="2:19" s="10" customFormat="1" ht="27" customHeight="1">
      <c r="B1742" s="467" t="s">
        <v>100</v>
      </c>
      <c r="C1742" s="486"/>
      <c r="D1742" s="353">
        <v>5</v>
      </c>
      <c r="E1742" s="469">
        <v>5</v>
      </c>
      <c r="F1742" s="393"/>
      <c r="G1742" s="470"/>
      <c r="H1742" s="470"/>
      <c r="I1742" s="470"/>
      <c r="J1742" s="470"/>
      <c r="K1742" s="470"/>
      <c r="L1742" s="470"/>
      <c r="M1742" s="470"/>
      <c r="N1742" s="471"/>
      <c r="O1742" s="470"/>
      <c r="P1742" s="472"/>
      <c r="Q1742" s="471"/>
      <c r="R1742" s="470"/>
      <c r="S1742" s="470"/>
    </row>
    <row r="1743" spans="2:19" s="10" customFormat="1" ht="35.25" customHeight="1">
      <c r="B1743" s="467" t="s">
        <v>101</v>
      </c>
      <c r="C1743" s="486"/>
      <c r="D1743" s="353">
        <v>23</v>
      </c>
      <c r="E1743" s="469">
        <v>23</v>
      </c>
      <c r="F1743" s="393"/>
      <c r="G1743" s="470"/>
      <c r="H1743" s="470"/>
      <c r="I1743" s="470"/>
      <c r="J1743" s="470"/>
      <c r="K1743" s="470"/>
      <c r="L1743" s="470"/>
      <c r="M1743" s="470"/>
      <c r="N1743" s="471"/>
      <c r="O1743" s="470"/>
      <c r="P1743" s="472"/>
      <c r="Q1743" s="471"/>
      <c r="R1743" s="470"/>
      <c r="S1743" s="470"/>
    </row>
    <row r="1744" spans="2:19" s="10" customFormat="1" ht="27" customHeight="1">
      <c r="B1744" s="467" t="s">
        <v>107</v>
      </c>
      <c r="C1744" s="486"/>
      <c r="D1744" s="353">
        <v>37</v>
      </c>
      <c r="E1744" s="469">
        <v>37</v>
      </c>
      <c r="F1744" s="393"/>
      <c r="G1744" s="470"/>
      <c r="H1744" s="470"/>
      <c r="I1744" s="470"/>
      <c r="J1744" s="470"/>
      <c r="K1744" s="470"/>
      <c r="L1744" s="470"/>
      <c r="M1744" s="470"/>
      <c r="N1744" s="471"/>
      <c r="O1744" s="470"/>
      <c r="P1744" s="472"/>
      <c r="Q1744" s="471"/>
      <c r="R1744" s="470"/>
      <c r="S1744" s="470"/>
    </row>
    <row r="1745" spans="2:19" s="10" customFormat="1" ht="27" customHeight="1">
      <c r="B1745" s="467" t="s">
        <v>66</v>
      </c>
      <c r="C1745" s="486"/>
      <c r="D1745" s="353">
        <v>3</v>
      </c>
      <c r="E1745" s="469">
        <v>3</v>
      </c>
      <c r="F1745" s="393"/>
      <c r="G1745" s="470"/>
      <c r="H1745" s="470"/>
      <c r="I1745" s="470"/>
      <c r="J1745" s="470"/>
      <c r="K1745" s="470"/>
      <c r="L1745" s="470"/>
      <c r="M1745" s="470"/>
      <c r="N1745" s="471"/>
      <c r="O1745" s="470"/>
      <c r="P1745" s="472"/>
      <c r="Q1745" s="471"/>
      <c r="R1745" s="470"/>
      <c r="S1745" s="470"/>
    </row>
    <row r="1746" spans="2:19" s="578" customFormat="1" ht="27" customHeight="1">
      <c r="B1746" s="579" t="s">
        <v>452</v>
      </c>
      <c r="C1746" s="580"/>
      <c r="D1746" s="581"/>
      <c r="E1746" s="582">
        <v>145</v>
      </c>
      <c r="F1746" s="583"/>
      <c r="G1746" s="584"/>
      <c r="H1746" s="584"/>
      <c r="I1746" s="584"/>
      <c r="J1746" s="584"/>
      <c r="K1746" s="584"/>
      <c r="L1746" s="584"/>
      <c r="M1746" s="584"/>
      <c r="N1746" s="585"/>
      <c r="O1746" s="584"/>
      <c r="P1746" s="586"/>
      <c r="Q1746" s="585"/>
      <c r="R1746" s="584"/>
      <c r="S1746" s="584"/>
    </row>
    <row r="1747" spans="2:19" s="10" customFormat="1" ht="27" customHeight="1">
      <c r="B1747" s="467" t="s">
        <v>67</v>
      </c>
      <c r="C1747" s="486"/>
      <c r="D1747" s="353">
        <v>5</v>
      </c>
      <c r="E1747" s="469">
        <v>5</v>
      </c>
      <c r="F1747" s="393"/>
      <c r="G1747" s="470"/>
      <c r="H1747" s="470"/>
      <c r="I1747" s="470"/>
      <c r="J1747" s="470"/>
      <c r="K1747" s="470"/>
      <c r="L1747" s="470"/>
      <c r="M1747" s="470"/>
      <c r="N1747" s="471"/>
      <c r="O1747" s="470"/>
      <c r="P1747" s="472"/>
      <c r="Q1747" s="471"/>
      <c r="R1747" s="470"/>
      <c r="S1747" s="470"/>
    </row>
    <row r="1748" spans="2:19" s="10" customFormat="1" ht="27" customHeight="1">
      <c r="B1748" s="467" t="s">
        <v>15</v>
      </c>
      <c r="C1748" s="486"/>
      <c r="D1748" s="353">
        <v>0.6</v>
      </c>
      <c r="E1748" s="469">
        <v>0.6</v>
      </c>
      <c r="F1748" s="393"/>
      <c r="G1748" s="470"/>
      <c r="H1748" s="470"/>
      <c r="I1748" s="470"/>
      <c r="J1748" s="470"/>
      <c r="K1748" s="470"/>
      <c r="L1748" s="470"/>
      <c r="M1748" s="470"/>
      <c r="N1748" s="471"/>
      <c r="O1748" s="470"/>
      <c r="P1748" s="472"/>
      <c r="Q1748" s="471"/>
      <c r="R1748" s="470"/>
      <c r="S1748" s="470"/>
    </row>
    <row r="1749" spans="2:19" s="8" customFormat="1" ht="22.5" customHeight="1">
      <c r="B1749" s="587" t="s">
        <v>453</v>
      </c>
      <c r="C1749" s="561"/>
      <c r="D1749" s="327"/>
      <c r="E1749" s="482">
        <v>50</v>
      </c>
      <c r="F1749" s="391"/>
      <c r="G1749" s="483"/>
      <c r="H1749" s="483"/>
      <c r="I1749" s="483"/>
      <c r="J1749" s="483"/>
      <c r="K1749" s="483"/>
      <c r="L1749" s="483"/>
      <c r="M1749" s="483"/>
      <c r="N1749" s="484"/>
      <c r="O1749" s="483"/>
      <c r="P1749" s="485"/>
      <c r="Q1749" s="484"/>
      <c r="R1749" s="483"/>
      <c r="S1749" s="483"/>
    </row>
    <row r="1750" spans="2:19" s="10" customFormat="1" ht="26.25" customHeight="1">
      <c r="B1750" s="467" t="s">
        <v>454</v>
      </c>
      <c r="C1750" s="486"/>
      <c r="D1750" s="353">
        <v>53</v>
      </c>
      <c r="E1750" s="469">
        <v>50</v>
      </c>
      <c r="F1750" s="393"/>
      <c r="G1750" s="470"/>
      <c r="H1750" s="470"/>
      <c r="I1750" s="470"/>
      <c r="J1750" s="470"/>
      <c r="K1750" s="470"/>
      <c r="L1750" s="470"/>
      <c r="M1750" s="470"/>
      <c r="N1750" s="471"/>
      <c r="O1750" s="470"/>
      <c r="P1750" s="472"/>
      <c r="Q1750" s="471"/>
      <c r="R1750" s="470"/>
      <c r="S1750" s="470"/>
    </row>
    <row r="1751" spans="2:19" s="10" customFormat="1" ht="26.25" customHeight="1">
      <c r="B1751" s="467" t="s">
        <v>133</v>
      </c>
      <c r="C1751" s="486"/>
      <c r="D1751" s="353">
        <v>51</v>
      </c>
      <c r="E1751" s="469">
        <v>50</v>
      </c>
      <c r="F1751" s="393"/>
      <c r="G1751" s="470"/>
      <c r="H1751" s="470"/>
      <c r="I1751" s="470"/>
      <c r="J1751" s="470"/>
      <c r="K1751" s="470"/>
      <c r="L1751" s="470"/>
      <c r="M1751" s="470"/>
      <c r="N1751" s="471"/>
      <c r="O1751" s="470"/>
      <c r="P1751" s="472"/>
      <c r="Q1751" s="471"/>
      <c r="R1751" s="470"/>
      <c r="S1751" s="470"/>
    </row>
    <row r="1752" spans="2:19" s="10" customFormat="1" ht="17.25" customHeight="1">
      <c r="B1752" s="467" t="s">
        <v>455</v>
      </c>
      <c r="C1752" s="486"/>
      <c r="D1752" s="353">
        <v>90</v>
      </c>
      <c r="E1752" s="469">
        <v>50</v>
      </c>
      <c r="F1752" s="393"/>
      <c r="G1752" s="470"/>
      <c r="H1752" s="470"/>
      <c r="I1752" s="470"/>
      <c r="J1752" s="470"/>
      <c r="K1752" s="470"/>
      <c r="L1752" s="470"/>
      <c r="M1752" s="470"/>
      <c r="N1752" s="471"/>
      <c r="O1752" s="470"/>
      <c r="P1752" s="472"/>
      <c r="Q1752" s="471"/>
      <c r="R1752" s="470"/>
      <c r="S1752" s="470"/>
    </row>
    <row r="1753" spans="2:19" s="9" customFormat="1" ht="28.5" customHeight="1">
      <c r="B1753" s="108" t="s">
        <v>368</v>
      </c>
      <c r="C1753" s="26">
        <v>125</v>
      </c>
      <c r="D1753" s="26"/>
      <c r="E1753" s="26"/>
      <c r="F1753" s="26">
        <v>6.2</v>
      </c>
      <c r="G1753" s="27">
        <v>3.1</v>
      </c>
      <c r="H1753" s="26">
        <v>9.2</v>
      </c>
      <c r="I1753" s="26">
        <v>85</v>
      </c>
      <c r="J1753" s="26"/>
      <c r="K1753" s="27"/>
      <c r="L1753" s="27">
        <v>0.9</v>
      </c>
      <c r="M1753" s="26">
        <v>0.1</v>
      </c>
      <c r="N1753" s="27">
        <v>27</v>
      </c>
      <c r="O1753" s="26">
        <v>0</v>
      </c>
      <c r="P1753" s="52">
        <v>165</v>
      </c>
      <c r="Q1753" s="52">
        <v>130</v>
      </c>
      <c r="R1753" s="27">
        <v>20.4</v>
      </c>
      <c r="S1753" s="26">
        <v>0.1</v>
      </c>
    </row>
    <row r="1754" spans="2:19" s="10" customFormat="1" ht="25.5" customHeight="1">
      <c r="B1754" s="467" t="s">
        <v>369</v>
      </c>
      <c r="C1754" s="486"/>
      <c r="D1754" s="353">
        <v>125</v>
      </c>
      <c r="E1754" s="469">
        <v>125</v>
      </c>
      <c r="F1754" s="393"/>
      <c r="G1754" s="470"/>
      <c r="H1754" s="470"/>
      <c r="I1754" s="470"/>
      <c r="J1754" s="470"/>
      <c r="K1754" s="470"/>
      <c r="L1754" s="470"/>
      <c r="M1754" s="470"/>
      <c r="N1754" s="470"/>
      <c r="O1754" s="470"/>
      <c r="P1754" s="470"/>
      <c r="Q1754" s="470"/>
      <c r="R1754" s="470"/>
      <c r="S1754" s="470"/>
    </row>
    <row r="1755" spans="2:19" s="35" customFormat="1" ht="30" customHeight="1">
      <c r="B1755" s="107" t="s">
        <v>370</v>
      </c>
      <c r="C1755" s="32">
        <v>100</v>
      </c>
      <c r="D1755" s="32"/>
      <c r="E1755" s="32"/>
      <c r="F1755" s="33">
        <v>5</v>
      </c>
      <c r="G1755" s="33">
        <v>2.5</v>
      </c>
      <c r="H1755" s="33">
        <v>8.5</v>
      </c>
      <c r="I1755" s="32">
        <v>87</v>
      </c>
      <c r="J1755" s="32"/>
      <c r="K1755" s="32"/>
      <c r="L1755" s="33">
        <v>0.6</v>
      </c>
      <c r="M1755" s="33">
        <v>0.03</v>
      </c>
      <c r="N1755" s="33">
        <v>22</v>
      </c>
      <c r="O1755" s="33">
        <v>0</v>
      </c>
      <c r="P1755" s="32">
        <v>119</v>
      </c>
      <c r="Q1755" s="32">
        <v>91</v>
      </c>
      <c r="R1755" s="32">
        <v>14</v>
      </c>
      <c r="S1755" s="32">
        <v>0.1</v>
      </c>
    </row>
    <row r="1756" spans="2:19" ht="29.25" customHeight="1">
      <c r="B1756" s="360" t="s">
        <v>371</v>
      </c>
      <c r="C1756" s="329"/>
      <c r="D1756" s="332">
        <v>104</v>
      </c>
      <c r="E1756" s="332">
        <v>100</v>
      </c>
      <c r="F1756" s="334"/>
      <c r="G1756" s="334"/>
      <c r="H1756" s="334"/>
      <c r="I1756" s="334"/>
      <c r="J1756" s="332"/>
      <c r="K1756" s="332"/>
      <c r="L1756" s="334"/>
      <c r="M1756" s="334"/>
      <c r="N1756" s="334"/>
      <c r="O1756" s="334"/>
      <c r="P1756" s="334"/>
      <c r="Q1756" s="334"/>
      <c r="R1756" s="334"/>
      <c r="S1756" s="334"/>
    </row>
    <row r="1757" spans="2:19" s="35" customFormat="1" ht="30" customHeight="1">
      <c r="B1757" s="107" t="s">
        <v>372</v>
      </c>
      <c r="C1757" s="32">
        <v>100</v>
      </c>
      <c r="D1757" s="32"/>
      <c r="E1757" s="32"/>
      <c r="F1757" s="33">
        <v>5</v>
      </c>
      <c r="G1757" s="33">
        <v>2.5</v>
      </c>
      <c r="H1757" s="33">
        <v>3.5</v>
      </c>
      <c r="I1757" s="32">
        <v>68</v>
      </c>
      <c r="J1757" s="32"/>
      <c r="K1757" s="32"/>
      <c r="L1757" s="33">
        <v>0.6</v>
      </c>
      <c r="M1757" s="33">
        <v>0.04</v>
      </c>
      <c r="N1757" s="33">
        <v>22</v>
      </c>
      <c r="O1757" s="33">
        <v>0</v>
      </c>
      <c r="P1757" s="32">
        <v>122</v>
      </c>
      <c r="Q1757" s="32">
        <v>96</v>
      </c>
      <c r="R1757" s="32">
        <v>15</v>
      </c>
      <c r="S1757" s="32">
        <v>0.1</v>
      </c>
    </row>
    <row r="1758" spans="2:19" ht="29.25" customHeight="1">
      <c r="B1758" s="360" t="s">
        <v>373</v>
      </c>
      <c r="C1758" s="329"/>
      <c r="D1758" s="332">
        <v>104</v>
      </c>
      <c r="E1758" s="332">
        <v>100</v>
      </c>
      <c r="F1758" s="334"/>
      <c r="G1758" s="334"/>
      <c r="H1758" s="334"/>
      <c r="I1758" s="334"/>
      <c r="J1758" s="332"/>
      <c r="K1758" s="332"/>
      <c r="L1758" s="334"/>
      <c r="M1758" s="334"/>
      <c r="N1758" s="334"/>
      <c r="O1758" s="334"/>
      <c r="P1758" s="334"/>
      <c r="Q1758" s="334"/>
      <c r="R1758" s="334"/>
      <c r="S1758" s="334"/>
    </row>
    <row r="1759" spans="2:19" s="35" customFormat="1" ht="21" customHeight="1">
      <c r="B1759" s="85" t="s">
        <v>441</v>
      </c>
      <c r="C1759" s="26">
        <v>200</v>
      </c>
      <c r="D1759" s="26"/>
      <c r="E1759" s="26"/>
      <c r="F1759" s="27">
        <v>3.1</v>
      </c>
      <c r="G1759" s="27">
        <v>2.7</v>
      </c>
      <c r="H1759" s="27">
        <v>15.9</v>
      </c>
      <c r="I1759" s="26">
        <v>119</v>
      </c>
      <c r="J1759" s="26"/>
      <c r="K1759" s="573"/>
      <c r="L1759" s="23">
        <v>1.3</v>
      </c>
      <c r="M1759" s="26">
        <v>0.04</v>
      </c>
      <c r="N1759" s="52">
        <v>20</v>
      </c>
      <c r="O1759" s="26">
        <v>0.05</v>
      </c>
      <c r="P1759" s="31">
        <v>125.78</v>
      </c>
      <c r="Q1759" s="52">
        <v>90</v>
      </c>
      <c r="R1759" s="26">
        <v>14</v>
      </c>
      <c r="S1759" s="27">
        <v>0.13</v>
      </c>
    </row>
    <row r="1760" spans="2:19" ht="22.5" customHeight="1">
      <c r="B1760" s="348" t="s">
        <v>442</v>
      </c>
      <c r="C1760" s="329"/>
      <c r="D1760" s="332">
        <v>4</v>
      </c>
      <c r="E1760" s="332">
        <v>4</v>
      </c>
      <c r="F1760" s="334"/>
      <c r="G1760" s="334"/>
      <c r="H1760" s="334"/>
      <c r="I1760" s="334"/>
      <c r="J1760" s="334"/>
      <c r="K1760" s="470"/>
      <c r="L1760" s="334"/>
      <c r="M1760" s="334"/>
      <c r="N1760" s="361"/>
      <c r="O1760" s="334"/>
      <c r="P1760" s="349"/>
      <c r="Q1760" s="490"/>
      <c r="R1760" s="334"/>
      <c r="S1760" s="334"/>
    </row>
    <row r="1761" spans="2:19" ht="22.5" customHeight="1">
      <c r="B1761" s="348" t="s">
        <v>71</v>
      </c>
      <c r="C1761" s="329"/>
      <c r="D1761" s="332">
        <v>9</v>
      </c>
      <c r="E1761" s="332">
        <v>9</v>
      </c>
      <c r="F1761" s="334"/>
      <c r="G1761" s="334"/>
      <c r="H1761" s="334"/>
      <c r="I1761" s="334"/>
      <c r="J1761" s="334"/>
      <c r="K1761" s="470"/>
      <c r="L1761" s="334"/>
      <c r="M1761" s="334"/>
      <c r="N1761" s="361"/>
      <c r="O1761" s="334"/>
      <c r="P1761" s="349"/>
      <c r="Q1761" s="490"/>
      <c r="R1761" s="334"/>
      <c r="S1761" s="334"/>
    </row>
    <row r="1762" spans="2:19" ht="22.5" customHeight="1">
      <c r="B1762" s="348" t="s">
        <v>98</v>
      </c>
      <c r="C1762" s="329"/>
      <c r="D1762" s="332">
        <v>100</v>
      </c>
      <c r="E1762" s="332">
        <v>100</v>
      </c>
      <c r="F1762" s="334"/>
      <c r="G1762" s="334"/>
      <c r="H1762" s="334"/>
      <c r="I1762" s="334"/>
      <c r="J1762" s="334"/>
      <c r="K1762" s="470"/>
      <c r="L1762" s="334"/>
      <c r="M1762" s="334"/>
      <c r="N1762" s="361"/>
      <c r="O1762" s="334"/>
      <c r="P1762" s="349"/>
      <c r="Q1762" s="490"/>
      <c r="R1762" s="334"/>
      <c r="S1762" s="334"/>
    </row>
    <row r="1763" spans="2:19" ht="22.5" customHeight="1">
      <c r="B1763" s="348" t="s">
        <v>63</v>
      </c>
      <c r="C1763" s="329"/>
      <c r="D1763" s="332">
        <v>100</v>
      </c>
      <c r="E1763" s="332">
        <v>100</v>
      </c>
      <c r="F1763" s="334"/>
      <c r="G1763" s="334"/>
      <c r="H1763" s="334"/>
      <c r="I1763" s="334"/>
      <c r="J1763" s="334"/>
      <c r="K1763" s="334"/>
      <c r="L1763" s="334"/>
      <c r="M1763" s="334"/>
      <c r="N1763" s="361"/>
      <c r="O1763" s="334"/>
      <c r="P1763" s="349"/>
      <c r="Q1763" s="490"/>
      <c r="R1763" s="334"/>
      <c r="S1763" s="334"/>
    </row>
    <row r="1764" spans="2:19" ht="22.5" customHeight="1">
      <c r="B1764" s="350" t="s">
        <v>99</v>
      </c>
      <c r="C1764" s="329"/>
      <c r="D1764" s="332">
        <v>46</v>
      </c>
      <c r="E1764" s="332">
        <v>46</v>
      </c>
      <c r="F1764" s="334"/>
      <c r="G1764" s="334"/>
      <c r="H1764" s="334"/>
      <c r="I1764" s="334"/>
      <c r="J1764" s="334"/>
      <c r="K1764" s="334"/>
      <c r="L1764" s="334"/>
      <c r="M1764" s="334"/>
      <c r="N1764" s="361"/>
      <c r="O1764" s="334"/>
      <c r="P1764" s="349"/>
      <c r="Q1764" s="490"/>
      <c r="R1764" s="334"/>
      <c r="S1764" s="334"/>
    </row>
    <row r="1765" spans="2:19" ht="22.5" customHeight="1">
      <c r="B1765" s="350" t="s">
        <v>100</v>
      </c>
      <c r="C1765" s="329"/>
      <c r="D1765" s="332">
        <v>12</v>
      </c>
      <c r="E1765" s="332">
        <v>12</v>
      </c>
      <c r="F1765" s="334"/>
      <c r="G1765" s="334"/>
      <c r="H1765" s="334"/>
      <c r="I1765" s="334"/>
      <c r="J1765" s="334"/>
      <c r="K1765" s="334"/>
      <c r="L1765" s="334"/>
      <c r="M1765" s="334"/>
      <c r="N1765" s="361"/>
      <c r="O1765" s="334"/>
      <c r="P1765" s="349"/>
      <c r="Q1765" s="490"/>
      <c r="R1765" s="334"/>
      <c r="S1765" s="334"/>
    </row>
    <row r="1766" spans="2:19" ht="30" customHeight="1">
      <c r="B1766" s="360" t="s">
        <v>101</v>
      </c>
      <c r="C1766" s="329"/>
      <c r="D1766" s="332">
        <v>54</v>
      </c>
      <c r="E1766" s="332">
        <v>54</v>
      </c>
      <c r="F1766" s="334"/>
      <c r="G1766" s="334"/>
      <c r="H1766" s="334"/>
      <c r="I1766" s="334"/>
      <c r="J1766" s="334"/>
      <c r="K1766" s="334"/>
      <c r="L1766" s="334"/>
      <c r="M1766" s="334"/>
      <c r="N1766" s="361"/>
      <c r="O1766" s="334"/>
      <c r="P1766" s="349"/>
      <c r="Q1766" s="490"/>
      <c r="R1766" s="334"/>
      <c r="S1766" s="334"/>
    </row>
    <row r="1767" spans="2:19" ht="21" customHeight="1">
      <c r="B1767" s="360" t="s">
        <v>107</v>
      </c>
      <c r="C1767" s="329"/>
      <c r="D1767" s="332">
        <v>88</v>
      </c>
      <c r="E1767" s="332">
        <v>88</v>
      </c>
      <c r="F1767" s="334"/>
      <c r="G1767" s="334"/>
      <c r="H1767" s="334"/>
      <c r="I1767" s="334"/>
      <c r="J1767" s="334"/>
      <c r="K1767" s="334"/>
      <c r="L1767" s="334"/>
      <c r="M1767" s="334"/>
      <c r="N1767" s="361"/>
      <c r="O1767" s="334"/>
      <c r="P1767" s="349"/>
      <c r="Q1767" s="490"/>
      <c r="R1767" s="334"/>
      <c r="S1767" s="334"/>
    </row>
    <row r="1768" spans="2:19" s="35" customFormat="1" ht="31.5">
      <c r="B1768" s="87" t="s">
        <v>250</v>
      </c>
      <c r="C1768" s="53">
        <v>40</v>
      </c>
      <c r="D1768" s="53"/>
      <c r="E1768" s="53"/>
      <c r="F1768" s="54">
        <v>3.16</v>
      </c>
      <c r="G1768" s="54">
        <v>0.4</v>
      </c>
      <c r="H1768" s="54">
        <v>19.4</v>
      </c>
      <c r="I1768" s="55">
        <v>95</v>
      </c>
      <c r="J1768" s="55">
        <v>58</v>
      </c>
      <c r="K1768" s="32">
        <f>J1768*C1768/1000</f>
        <v>2.32</v>
      </c>
      <c r="L1768" s="42">
        <v>0</v>
      </c>
      <c r="M1768" s="32">
        <v>0.05</v>
      </c>
      <c r="N1768" s="78">
        <v>0</v>
      </c>
      <c r="O1768" s="32">
        <v>0.5</v>
      </c>
      <c r="P1768" s="74">
        <v>9.2</v>
      </c>
      <c r="Q1768" s="47">
        <v>35.7</v>
      </c>
      <c r="R1768" s="55">
        <v>13.2</v>
      </c>
      <c r="S1768" s="32">
        <v>0.8</v>
      </c>
    </row>
    <row r="1769" spans="1:20" s="9" customFormat="1" ht="21.75" customHeight="1">
      <c r="A1769" s="491" t="s">
        <v>374</v>
      </c>
      <c r="B1769" s="492"/>
      <c r="C1769" s="493" t="s">
        <v>476</v>
      </c>
      <c r="D1769" s="492"/>
      <c r="E1769" s="494"/>
      <c r="F1769" s="563">
        <f aca="true" t="shared" si="74" ref="F1769:S1769">SUM(F1735+F1738+F1753+F1759+F1768)</f>
        <v>28</v>
      </c>
      <c r="G1769" s="563">
        <f t="shared" si="74"/>
        <v>26.639999999999997</v>
      </c>
      <c r="H1769" s="563">
        <f t="shared" si="74"/>
        <v>54</v>
      </c>
      <c r="I1769" s="563">
        <f t="shared" si="74"/>
        <v>656</v>
      </c>
      <c r="J1769" s="563">
        <f t="shared" si="74"/>
        <v>58</v>
      </c>
      <c r="K1769" s="563">
        <f t="shared" si="74"/>
        <v>2.32</v>
      </c>
      <c r="L1769" s="563">
        <f t="shared" si="74"/>
        <v>2.84</v>
      </c>
      <c r="M1769" s="563">
        <f t="shared" si="74"/>
        <v>0.29400000000000004</v>
      </c>
      <c r="N1769" s="563">
        <f t="shared" si="74"/>
        <v>396.6</v>
      </c>
      <c r="O1769" s="563">
        <f t="shared" si="74"/>
        <v>2.35</v>
      </c>
      <c r="P1769" s="563">
        <f t="shared" si="74"/>
        <v>575.7800000000001</v>
      </c>
      <c r="Q1769" s="563">
        <f t="shared" si="74"/>
        <v>580.5</v>
      </c>
      <c r="R1769" s="563">
        <f t="shared" si="74"/>
        <v>65.4</v>
      </c>
      <c r="S1769" s="563">
        <f t="shared" si="74"/>
        <v>3.7300000000000004</v>
      </c>
      <c r="T1769" s="496"/>
    </row>
    <row r="1770" spans="1:19" s="35" customFormat="1" ht="21" customHeight="1">
      <c r="A1770" s="255" t="s">
        <v>377</v>
      </c>
      <c r="B1770" s="275"/>
      <c r="C1770" s="256"/>
      <c r="D1770" s="256"/>
      <c r="E1770" s="257"/>
      <c r="F1770" s="71"/>
      <c r="G1770" s="71"/>
      <c r="H1770" s="71"/>
      <c r="I1770" s="96"/>
      <c r="J1770" s="71"/>
      <c r="K1770" s="71"/>
      <c r="L1770" s="71"/>
      <c r="M1770" s="71"/>
      <c r="N1770" s="71"/>
      <c r="O1770" s="71"/>
      <c r="P1770" s="96"/>
      <c r="Q1770" s="71"/>
      <c r="R1770" s="71"/>
      <c r="S1770" s="71"/>
    </row>
    <row r="1771" spans="2:19" s="5" customFormat="1" ht="30" customHeight="1">
      <c r="B1771" s="97" t="s">
        <v>297</v>
      </c>
      <c r="C1771" s="32">
        <v>100</v>
      </c>
      <c r="D1771" s="32"/>
      <c r="E1771" s="32"/>
      <c r="F1771" s="32">
        <v>3</v>
      </c>
      <c r="G1771" s="33">
        <v>5.2</v>
      </c>
      <c r="H1771" s="33">
        <v>6.3</v>
      </c>
      <c r="I1771" s="32">
        <v>100</v>
      </c>
      <c r="J1771" s="50"/>
      <c r="K1771" s="50">
        <f>SUM(K1772:K1774)</f>
        <v>17.646600000000003</v>
      </c>
      <c r="L1771" s="42">
        <v>11</v>
      </c>
      <c r="M1771" s="32">
        <v>0.12</v>
      </c>
      <c r="N1771" s="69">
        <v>0</v>
      </c>
      <c r="O1771" s="33">
        <v>3.2</v>
      </c>
      <c r="P1771" s="74">
        <v>21.5</v>
      </c>
      <c r="Q1771" s="47">
        <v>65.3</v>
      </c>
      <c r="R1771" s="33">
        <v>21</v>
      </c>
      <c r="S1771" s="32">
        <v>0.7</v>
      </c>
    </row>
    <row r="1772" spans="2:19" ht="39.75" customHeight="1">
      <c r="B1772" s="123" t="s">
        <v>501</v>
      </c>
      <c r="C1772" s="43"/>
      <c r="D1772" s="43">
        <v>144</v>
      </c>
      <c r="E1772" s="43">
        <v>93</v>
      </c>
      <c r="F1772" s="43"/>
      <c r="G1772" s="60"/>
      <c r="H1772" s="60"/>
      <c r="I1772" s="43"/>
      <c r="J1772" s="45">
        <v>117.4</v>
      </c>
      <c r="K1772" s="45">
        <f>J1772*D1772/1000</f>
        <v>16.905600000000003</v>
      </c>
      <c r="L1772" s="120"/>
      <c r="M1772" s="43"/>
      <c r="N1772" s="116"/>
      <c r="O1772" s="60"/>
      <c r="P1772" s="121"/>
      <c r="Q1772" s="122"/>
      <c r="R1772" s="60"/>
      <c r="S1772" s="43"/>
    </row>
    <row r="1773" spans="2:19" ht="27" customHeight="1">
      <c r="B1773" s="123" t="s">
        <v>66</v>
      </c>
      <c r="C1773" s="43"/>
      <c r="D1773" s="43">
        <v>3.3</v>
      </c>
      <c r="E1773" s="43">
        <v>3.3</v>
      </c>
      <c r="F1773" s="43"/>
      <c r="G1773" s="60"/>
      <c r="H1773" s="60"/>
      <c r="I1773" s="43"/>
      <c r="J1773" s="45">
        <v>178</v>
      </c>
      <c r="K1773" s="45">
        <f>J1773*D1773/1000</f>
        <v>0.5873999999999999</v>
      </c>
      <c r="L1773" s="120"/>
      <c r="M1773" s="43"/>
      <c r="N1773" s="116"/>
      <c r="O1773" s="60"/>
      <c r="P1773" s="121"/>
      <c r="Q1773" s="122"/>
      <c r="R1773" s="60"/>
      <c r="S1773" s="43"/>
    </row>
    <row r="1774" spans="2:19" ht="30.75" customHeight="1">
      <c r="B1774" s="123" t="s">
        <v>64</v>
      </c>
      <c r="C1774" s="43"/>
      <c r="D1774" s="43">
        <v>4</v>
      </c>
      <c r="E1774" s="43">
        <v>3.3</v>
      </c>
      <c r="F1774" s="43"/>
      <c r="G1774" s="60"/>
      <c r="H1774" s="60"/>
      <c r="I1774" s="43"/>
      <c r="J1774" s="45">
        <v>38.4</v>
      </c>
      <c r="K1774" s="45">
        <f>J1774*D1774/1000</f>
        <v>0.1536</v>
      </c>
      <c r="L1774" s="120"/>
      <c r="M1774" s="43"/>
      <c r="N1774" s="116"/>
      <c r="O1774" s="60"/>
      <c r="P1774" s="121"/>
      <c r="Q1774" s="122"/>
      <c r="R1774" s="60"/>
      <c r="S1774" s="43"/>
    </row>
    <row r="1775" spans="1:19" s="5" customFormat="1" ht="45.75" customHeight="1">
      <c r="A1775" s="46"/>
      <c r="B1775" s="97" t="s">
        <v>477</v>
      </c>
      <c r="C1775" s="32" t="s">
        <v>478</v>
      </c>
      <c r="D1775" s="32"/>
      <c r="E1775" s="32"/>
      <c r="F1775" s="32">
        <v>6.4</v>
      </c>
      <c r="G1775" s="32">
        <v>8.3</v>
      </c>
      <c r="H1775" s="32">
        <v>35.4</v>
      </c>
      <c r="I1775" s="32">
        <v>201</v>
      </c>
      <c r="J1775" s="50"/>
      <c r="K1775" s="50"/>
      <c r="L1775" s="74">
        <v>11.08</v>
      </c>
      <c r="M1775" s="32">
        <v>0.01</v>
      </c>
      <c r="N1775" s="69">
        <v>0</v>
      </c>
      <c r="O1775" s="33">
        <v>1.3</v>
      </c>
      <c r="P1775" s="74">
        <v>39.5</v>
      </c>
      <c r="Q1775" s="69">
        <v>72.2</v>
      </c>
      <c r="R1775" s="32">
        <v>29.7</v>
      </c>
      <c r="S1775" s="32">
        <v>1.2</v>
      </c>
    </row>
    <row r="1776" spans="1:19" s="594" customFormat="1" ht="19.5" customHeight="1">
      <c r="A1776" s="20"/>
      <c r="B1776" s="89" t="s">
        <v>94</v>
      </c>
      <c r="C1776" s="40"/>
      <c r="D1776" s="84">
        <v>133</v>
      </c>
      <c r="E1776" s="40">
        <v>100</v>
      </c>
      <c r="F1776" s="399"/>
      <c r="G1776" s="399"/>
      <c r="H1776" s="399"/>
      <c r="I1776" s="399"/>
      <c r="J1776" s="399"/>
      <c r="K1776" s="399"/>
      <c r="L1776" s="399"/>
      <c r="M1776" s="399"/>
      <c r="N1776" s="399"/>
      <c r="O1776" s="399"/>
      <c r="P1776" s="399"/>
      <c r="Q1776" s="401"/>
      <c r="R1776" s="399"/>
      <c r="S1776" s="399"/>
    </row>
    <row r="1777" spans="1:19" s="594" customFormat="1" ht="19.5" customHeight="1">
      <c r="A1777" s="20"/>
      <c r="B1777" s="89" t="s">
        <v>380</v>
      </c>
      <c r="C1777" s="40"/>
      <c r="D1777" s="84">
        <v>142</v>
      </c>
      <c r="E1777" s="40">
        <v>100</v>
      </c>
      <c r="F1777" s="399"/>
      <c r="G1777" s="399"/>
      <c r="H1777" s="399"/>
      <c r="I1777" s="399"/>
      <c r="J1777" s="399"/>
      <c r="K1777" s="399"/>
      <c r="L1777" s="399"/>
      <c r="M1777" s="399"/>
      <c r="N1777" s="399"/>
      <c r="O1777" s="399"/>
      <c r="P1777" s="399"/>
      <c r="Q1777" s="401"/>
      <c r="R1777" s="399"/>
      <c r="S1777" s="399"/>
    </row>
    <row r="1778" spans="1:19" s="594" customFormat="1" ht="19.5" customHeight="1">
      <c r="A1778" s="20"/>
      <c r="B1778" s="595" t="s">
        <v>381</v>
      </c>
      <c r="C1778" s="40"/>
      <c r="D1778" s="84">
        <v>153</v>
      </c>
      <c r="E1778" s="40">
        <v>100</v>
      </c>
      <c r="F1778" s="399"/>
      <c r="G1778" s="399"/>
      <c r="H1778" s="399"/>
      <c r="I1778" s="399"/>
      <c r="J1778" s="399"/>
      <c r="K1778" s="399"/>
      <c r="L1778" s="399"/>
      <c r="M1778" s="399"/>
      <c r="N1778" s="399"/>
      <c r="O1778" s="399"/>
      <c r="P1778" s="399"/>
      <c r="Q1778" s="401"/>
      <c r="R1778" s="399"/>
      <c r="S1778" s="399"/>
    </row>
    <row r="1779" spans="1:19" s="594" customFormat="1" ht="19.5" customHeight="1">
      <c r="A1779" s="20"/>
      <c r="B1779" s="89" t="s">
        <v>412</v>
      </c>
      <c r="C1779" s="40"/>
      <c r="D1779" s="84">
        <v>166</v>
      </c>
      <c r="E1779" s="40">
        <v>100</v>
      </c>
      <c r="F1779" s="399"/>
      <c r="G1779" s="399"/>
      <c r="H1779" s="399"/>
      <c r="I1779" s="399"/>
      <c r="J1779" s="399"/>
      <c r="K1779" s="399"/>
      <c r="L1779" s="399"/>
      <c r="M1779" s="399"/>
      <c r="N1779" s="399"/>
      <c r="O1779" s="399"/>
      <c r="P1779" s="399"/>
      <c r="Q1779" s="401"/>
      <c r="R1779" s="399"/>
      <c r="S1779" s="399"/>
    </row>
    <row r="1780" spans="1:19" s="594" customFormat="1" ht="19.5" customHeight="1">
      <c r="A1780" s="20"/>
      <c r="B1780" s="89" t="s">
        <v>158</v>
      </c>
      <c r="C1780" s="40"/>
      <c r="D1780" s="84">
        <v>12</v>
      </c>
      <c r="E1780" s="40">
        <v>10</v>
      </c>
      <c r="F1780" s="399"/>
      <c r="G1780" s="399"/>
      <c r="H1780" s="399"/>
      <c r="I1780" s="399"/>
      <c r="J1780" s="399"/>
      <c r="K1780" s="399"/>
      <c r="L1780" s="399"/>
      <c r="M1780" s="399"/>
      <c r="N1780" s="399"/>
      <c r="O1780" s="399"/>
      <c r="P1780" s="399"/>
      <c r="Q1780" s="401"/>
      <c r="R1780" s="399"/>
      <c r="S1780" s="399"/>
    </row>
    <row r="1781" spans="1:19" s="594" customFormat="1" ht="19.5" customHeight="1">
      <c r="A1781" s="20"/>
      <c r="B1781" s="89" t="s">
        <v>117</v>
      </c>
      <c r="C1781" s="40"/>
      <c r="D1781" s="84">
        <v>12.5</v>
      </c>
      <c r="E1781" s="40">
        <v>10</v>
      </c>
      <c r="F1781" s="399"/>
      <c r="G1781" s="399"/>
      <c r="H1781" s="399"/>
      <c r="I1781" s="399"/>
      <c r="J1781" s="399"/>
      <c r="K1781" s="399"/>
      <c r="L1781" s="399"/>
      <c r="M1781" s="399"/>
      <c r="N1781" s="399"/>
      <c r="O1781" s="399"/>
      <c r="P1781" s="399"/>
      <c r="Q1781" s="401"/>
      <c r="R1781" s="399"/>
      <c r="S1781" s="399"/>
    </row>
    <row r="1782" spans="1:19" ht="19.5" customHeight="1">
      <c r="A1782" s="44"/>
      <c r="B1782" s="118" t="s">
        <v>64</v>
      </c>
      <c r="C1782" s="32"/>
      <c r="D1782" s="43">
        <v>12</v>
      </c>
      <c r="E1782" s="43">
        <v>10</v>
      </c>
      <c r="F1782" s="32"/>
      <c r="G1782" s="32"/>
      <c r="H1782" s="32"/>
      <c r="I1782" s="32"/>
      <c r="J1782" s="45"/>
      <c r="K1782" s="45"/>
      <c r="L1782" s="42"/>
      <c r="M1782" s="32"/>
      <c r="N1782" s="69"/>
      <c r="O1782" s="33"/>
      <c r="P1782" s="74"/>
      <c r="Q1782" s="69"/>
      <c r="R1782" s="32"/>
      <c r="S1782" s="32"/>
    </row>
    <row r="1783" spans="1:19" ht="26.25" customHeight="1">
      <c r="A1783" s="44"/>
      <c r="B1783" s="123" t="s">
        <v>118</v>
      </c>
      <c r="C1783" s="32"/>
      <c r="D1783" s="43">
        <v>2.5</v>
      </c>
      <c r="E1783" s="43">
        <v>2.5</v>
      </c>
      <c r="F1783" s="32"/>
      <c r="G1783" s="32"/>
      <c r="H1783" s="32"/>
      <c r="I1783" s="32"/>
      <c r="J1783" s="45"/>
      <c r="K1783" s="45"/>
      <c r="L1783" s="42"/>
      <c r="M1783" s="32"/>
      <c r="N1783" s="69"/>
      <c r="O1783" s="33"/>
      <c r="P1783" s="74"/>
      <c r="Q1783" s="69"/>
      <c r="R1783" s="32"/>
      <c r="S1783" s="32"/>
    </row>
    <row r="1784" spans="1:19" ht="26.25" customHeight="1">
      <c r="A1784" s="44"/>
      <c r="B1784" s="123" t="s">
        <v>31</v>
      </c>
      <c r="C1784" s="32"/>
      <c r="D1784" s="43">
        <v>1</v>
      </c>
      <c r="E1784" s="43">
        <v>1</v>
      </c>
      <c r="F1784" s="32"/>
      <c r="G1784" s="32"/>
      <c r="H1784" s="32"/>
      <c r="I1784" s="32"/>
      <c r="J1784" s="45"/>
      <c r="K1784" s="45"/>
      <c r="L1784" s="42"/>
      <c r="M1784" s="32"/>
      <c r="N1784" s="69"/>
      <c r="O1784" s="33"/>
      <c r="P1784" s="74"/>
      <c r="Q1784" s="69"/>
      <c r="R1784" s="32"/>
      <c r="S1784" s="32"/>
    </row>
    <row r="1785" spans="1:19" ht="19.5" customHeight="1">
      <c r="A1785" s="44"/>
      <c r="B1785" s="118" t="s">
        <v>66</v>
      </c>
      <c r="C1785" s="32"/>
      <c r="D1785" s="43">
        <v>2.5</v>
      </c>
      <c r="E1785" s="43">
        <v>2.5</v>
      </c>
      <c r="F1785" s="32"/>
      <c r="G1785" s="32"/>
      <c r="H1785" s="32"/>
      <c r="I1785" s="32"/>
      <c r="J1785" s="45"/>
      <c r="K1785" s="45"/>
      <c r="L1785" s="42"/>
      <c r="M1785" s="32"/>
      <c r="N1785" s="69"/>
      <c r="O1785" s="33"/>
      <c r="P1785" s="74"/>
      <c r="Q1785" s="69"/>
      <c r="R1785" s="32"/>
      <c r="S1785" s="32"/>
    </row>
    <row r="1786" spans="1:19" ht="19.5" customHeight="1">
      <c r="A1786" s="44"/>
      <c r="B1786" s="118" t="s">
        <v>421</v>
      </c>
      <c r="C1786" s="32"/>
      <c r="D1786" s="43">
        <v>175</v>
      </c>
      <c r="E1786" s="43">
        <v>175</v>
      </c>
      <c r="F1786" s="32"/>
      <c r="G1786" s="32"/>
      <c r="H1786" s="32"/>
      <c r="I1786" s="32"/>
      <c r="J1786" s="45"/>
      <c r="K1786" s="45"/>
      <c r="L1786" s="42"/>
      <c r="M1786" s="32"/>
      <c r="N1786" s="69"/>
      <c r="O1786" s="33"/>
      <c r="P1786" s="74"/>
      <c r="Q1786" s="69"/>
      <c r="R1786" s="32"/>
      <c r="S1786" s="32"/>
    </row>
    <row r="1787" spans="1:19" ht="19.5" customHeight="1">
      <c r="A1787" s="44"/>
      <c r="B1787" s="118" t="s">
        <v>15</v>
      </c>
      <c r="C1787" s="32"/>
      <c r="D1787" s="43">
        <v>1</v>
      </c>
      <c r="E1787" s="43">
        <v>1</v>
      </c>
      <c r="F1787" s="32"/>
      <c r="G1787" s="32"/>
      <c r="H1787" s="32"/>
      <c r="I1787" s="32"/>
      <c r="J1787" s="45"/>
      <c r="K1787" s="45"/>
      <c r="L1787" s="42"/>
      <c r="M1787" s="32"/>
      <c r="N1787" s="69"/>
      <c r="O1787" s="33"/>
      <c r="P1787" s="74"/>
      <c r="Q1787" s="69"/>
      <c r="R1787" s="32"/>
      <c r="S1787" s="32"/>
    </row>
    <row r="1788" spans="1:19" s="299" customFormat="1" ht="19.5" customHeight="1">
      <c r="A1788" s="597"/>
      <c r="B1788" s="598" t="s">
        <v>479</v>
      </c>
      <c r="C1788" s="194"/>
      <c r="D1788" s="177"/>
      <c r="E1788" s="177">
        <v>35</v>
      </c>
      <c r="F1788" s="194"/>
      <c r="G1788" s="194"/>
      <c r="H1788" s="194"/>
      <c r="I1788" s="194"/>
      <c r="J1788" s="301"/>
      <c r="K1788" s="301"/>
      <c r="L1788" s="197"/>
      <c r="M1788" s="194"/>
      <c r="N1788" s="599"/>
      <c r="O1788" s="195"/>
      <c r="P1788" s="600"/>
      <c r="Q1788" s="599"/>
      <c r="R1788" s="194"/>
      <c r="S1788" s="194"/>
    </row>
    <row r="1789" spans="1:19" ht="29.25" customHeight="1">
      <c r="A1789" s="44"/>
      <c r="B1789" s="123" t="s">
        <v>480</v>
      </c>
      <c r="C1789" s="32"/>
      <c r="D1789" s="43">
        <v>29.8</v>
      </c>
      <c r="E1789" s="43">
        <v>29.8</v>
      </c>
      <c r="F1789" s="32"/>
      <c r="G1789" s="32"/>
      <c r="H1789" s="32"/>
      <c r="I1789" s="32"/>
      <c r="J1789" s="45"/>
      <c r="K1789" s="45"/>
      <c r="L1789" s="42"/>
      <c r="M1789" s="32"/>
      <c r="N1789" s="69"/>
      <c r="O1789" s="33"/>
      <c r="P1789" s="74"/>
      <c r="Q1789" s="69"/>
      <c r="R1789" s="32"/>
      <c r="S1789" s="32"/>
    </row>
    <row r="1790" spans="1:19" ht="19.5" customHeight="1">
      <c r="A1790" s="44"/>
      <c r="B1790" s="118" t="s">
        <v>481</v>
      </c>
      <c r="C1790" s="32"/>
      <c r="D1790" s="43">
        <v>29.8</v>
      </c>
      <c r="E1790" s="43">
        <v>29.8</v>
      </c>
      <c r="F1790" s="32"/>
      <c r="G1790" s="32"/>
      <c r="H1790" s="32"/>
      <c r="I1790" s="32"/>
      <c r="J1790" s="45"/>
      <c r="K1790" s="45"/>
      <c r="L1790" s="42"/>
      <c r="M1790" s="32"/>
      <c r="N1790" s="69"/>
      <c r="O1790" s="33"/>
      <c r="P1790" s="74"/>
      <c r="Q1790" s="69"/>
      <c r="R1790" s="32"/>
      <c r="S1790" s="32"/>
    </row>
    <row r="1791" spans="1:19" ht="19.5" customHeight="1">
      <c r="A1791" s="44"/>
      <c r="B1791" s="118" t="s">
        <v>64</v>
      </c>
      <c r="C1791" s="32"/>
      <c r="D1791" s="43">
        <v>3.1</v>
      </c>
      <c r="E1791" s="43">
        <v>2.6</v>
      </c>
      <c r="F1791" s="32"/>
      <c r="G1791" s="32"/>
      <c r="H1791" s="32"/>
      <c r="I1791" s="32"/>
      <c r="J1791" s="45"/>
      <c r="K1791" s="45"/>
      <c r="L1791" s="42"/>
      <c r="M1791" s="32"/>
      <c r="N1791" s="69"/>
      <c r="O1791" s="33"/>
      <c r="P1791" s="74"/>
      <c r="Q1791" s="69"/>
      <c r="R1791" s="32"/>
      <c r="S1791" s="32"/>
    </row>
    <row r="1792" spans="1:19" ht="19.5" customHeight="1">
      <c r="A1792" s="44"/>
      <c r="B1792" s="118" t="s">
        <v>63</v>
      </c>
      <c r="C1792" s="32"/>
      <c r="D1792" s="43">
        <v>2.6</v>
      </c>
      <c r="E1792" s="43">
        <v>2.6</v>
      </c>
      <c r="F1792" s="32"/>
      <c r="G1792" s="32"/>
      <c r="H1792" s="32"/>
      <c r="I1792" s="32"/>
      <c r="J1792" s="45"/>
      <c r="K1792" s="45"/>
      <c r="L1792" s="42"/>
      <c r="M1792" s="32"/>
      <c r="N1792" s="69"/>
      <c r="O1792" s="33"/>
      <c r="P1792" s="74"/>
      <c r="Q1792" s="69"/>
      <c r="R1792" s="32"/>
      <c r="S1792" s="32"/>
    </row>
    <row r="1793" spans="1:19" ht="19.5" customHeight="1">
      <c r="A1793" s="44"/>
      <c r="B1793" s="118" t="s">
        <v>104</v>
      </c>
      <c r="C1793" s="32"/>
      <c r="D1793" s="43">
        <v>2</v>
      </c>
      <c r="E1793" s="43">
        <v>2</v>
      </c>
      <c r="F1793" s="32"/>
      <c r="G1793" s="32"/>
      <c r="H1793" s="32"/>
      <c r="I1793" s="32"/>
      <c r="J1793" s="45"/>
      <c r="K1793" s="45"/>
      <c r="L1793" s="42"/>
      <c r="M1793" s="32"/>
      <c r="N1793" s="69"/>
      <c r="O1793" s="33"/>
      <c r="P1793" s="74"/>
      <c r="Q1793" s="69"/>
      <c r="R1793" s="32"/>
      <c r="S1793" s="32"/>
    </row>
    <row r="1794" spans="1:19" ht="19.5" customHeight="1">
      <c r="A1794" s="44"/>
      <c r="B1794" s="118" t="s">
        <v>15</v>
      </c>
      <c r="C1794" s="32"/>
      <c r="D1794" s="43">
        <v>0.28</v>
      </c>
      <c r="E1794" s="43">
        <v>0.28</v>
      </c>
      <c r="F1794" s="32"/>
      <c r="G1794" s="32"/>
      <c r="H1794" s="32"/>
      <c r="I1794" s="32"/>
      <c r="J1794" s="45"/>
      <c r="K1794" s="45"/>
      <c r="L1794" s="42"/>
      <c r="M1794" s="32"/>
      <c r="N1794" s="69"/>
      <c r="O1794" s="33"/>
      <c r="P1794" s="74"/>
      <c r="Q1794" s="69"/>
      <c r="R1794" s="32"/>
      <c r="S1794" s="32"/>
    </row>
    <row r="1795" spans="1:19" s="299" customFormat="1" ht="33" customHeight="1">
      <c r="A1795" s="597"/>
      <c r="B1795" s="300" t="s">
        <v>482</v>
      </c>
      <c r="C1795" s="194"/>
      <c r="D1795" s="177">
        <v>35</v>
      </c>
      <c r="E1795" s="177">
        <v>35</v>
      </c>
      <c r="F1795" s="194"/>
      <c r="G1795" s="194"/>
      <c r="H1795" s="194"/>
      <c r="I1795" s="194"/>
      <c r="J1795" s="301"/>
      <c r="K1795" s="301"/>
      <c r="L1795" s="197"/>
      <c r="M1795" s="194"/>
      <c r="N1795" s="599"/>
      <c r="O1795" s="195"/>
      <c r="P1795" s="600"/>
      <c r="Q1795" s="599"/>
      <c r="R1795" s="194"/>
      <c r="S1795" s="194"/>
    </row>
    <row r="1796" spans="1:205" s="6" customFormat="1" ht="27.75" customHeight="1">
      <c r="A1796" s="449"/>
      <c r="B1796" s="98" t="s">
        <v>145</v>
      </c>
      <c r="C1796" s="34">
        <v>100</v>
      </c>
      <c r="D1796" s="34"/>
      <c r="E1796" s="34"/>
      <c r="F1796" s="42">
        <v>11.08</v>
      </c>
      <c r="G1796" s="42">
        <v>12.28</v>
      </c>
      <c r="H1796" s="42">
        <v>14.62</v>
      </c>
      <c r="I1796" s="34">
        <v>184</v>
      </c>
      <c r="J1796" s="34"/>
      <c r="K1796" s="34"/>
      <c r="L1796" s="42">
        <v>1.06</v>
      </c>
      <c r="M1796" s="34">
        <v>0.08</v>
      </c>
      <c r="N1796" s="34">
        <v>48.75</v>
      </c>
      <c r="O1796" s="34">
        <v>0.75</v>
      </c>
      <c r="P1796" s="74">
        <v>85.1</v>
      </c>
      <c r="Q1796" s="74">
        <v>133.36</v>
      </c>
      <c r="R1796" s="34">
        <v>27</v>
      </c>
      <c r="S1796" s="34">
        <v>1.2</v>
      </c>
      <c r="T1796" s="312"/>
      <c r="U1796" s="312"/>
      <c r="V1796" s="312"/>
      <c r="W1796" s="312"/>
      <c r="X1796" s="312"/>
      <c r="Y1796" s="312"/>
      <c r="Z1796" s="312"/>
      <c r="AA1796" s="312"/>
      <c r="AB1796" s="312"/>
      <c r="AC1796" s="312"/>
      <c r="AD1796" s="312"/>
      <c r="AE1796" s="312"/>
      <c r="AF1796" s="312"/>
      <c r="AG1796" s="312"/>
      <c r="AH1796" s="312"/>
      <c r="AI1796" s="312"/>
      <c r="AJ1796" s="312"/>
      <c r="AK1796" s="312"/>
      <c r="AL1796" s="312"/>
      <c r="AM1796" s="312"/>
      <c r="AN1796" s="312"/>
      <c r="AO1796" s="312"/>
      <c r="AP1796" s="312"/>
      <c r="AQ1796" s="312"/>
      <c r="AR1796" s="312"/>
      <c r="AS1796" s="312"/>
      <c r="AT1796" s="312"/>
      <c r="AU1796" s="312"/>
      <c r="AV1796" s="312"/>
      <c r="AW1796" s="312"/>
      <c r="AX1796" s="312"/>
      <c r="AY1796" s="312"/>
      <c r="AZ1796" s="312"/>
      <c r="BA1796" s="312"/>
      <c r="BB1796" s="312"/>
      <c r="BC1796" s="312"/>
      <c r="BD1796" s="312"/>
      <c r="BE1796" s="312"/>
      <c r="BF1796" s="312"/>
      <c r="BG1796" s="312"/>
      <c r="BH1796" s="312"/>
      <c r="BI1796" s="312"/>
      <c r="BJ1796" s="312"/>
      <c r="BK1796" s="312"/>
      <c r="BL1796" s="312"/>
      <c r="BM1796" s="312"/>
      <c r="BN1796" s="312"/>
      <c r="BO1796" s="312"/>
      <c r="BP1796" s="312"/>
      <c r="BQ1796" s="312"/>
      <c r="BR1796" s="312"/>
      <c r="BS1796" s="312"/>
      <c r="BT1796" s="312"/>
      <c r="BU1796" s="312"/>
      <c r="BV1796" s="312"/>
      <c r="BW1796" s="312"/>
      <c r="BX1796" s="312"/>
      <c r="BY1796" s="312"/>
      <c r="BZ1796" s="312"/>
      <c r="CA1796" s="312"/>
      <c r="CB1796" s="312"/>
      <c r="CC1796" s="312"/>
      <c r="CD1796" s="312"/>
      <c r="CE1796" s="312"/>
      <c r="CF1796" s="312"/>
      <c r="CG1796" s="312"/>
      <c r="CH1796" s="312"/>
      <c r="CI1796" s="312"/>
      <c r="CJ1796" s="312"/>
      <c r="CK1796" s="312"/>
      <c r="CL1796" s="312"/>
      <c r="CM1796" s="312"/>
      <c r="CN1796" s="312"/>
      <c r="CO1796" s="312"/>
      <c r="CP1796" s="312"/>
      <c r="CQ1796" s="312"/>
      <c r="CR1796" s="312"/>
      <c r="CS1796" s="312"/>
      <c r="CT1796" s="312"/>
      <c r="CU1796" s="312"/>
      <c r="CV1796" s="312"/>
      <c r="CW1796" s="312"/>
      <c r="CX1796" s="312"/>
      <c r="CY1796" s="312"/>
      <c r="CZ1796" s="312"/>
      <c r="DA1796" s="312"/>
      <c r="DB1796" s="312"/>
      <c r="DC1796" s="312"/>
      <c r="DD1796" s="312"/>
      <c r="DE1796" s="312"/>
      <c r="DF1796" s="312"/>
      <c r="DG1796" s="312"/>
      <c r="DH1796" s="312"/>
      <c r="DI1796" s="312"/>
      <c r="DJ1796" s="312"/>
      <c r="DK1796" s="312"/>
      <c r="DL1796" s="312"/>
      <c r="DM1796" s="312"/>
      <c r="DN1796" s="312"/>
      <c r="DO1796" s="312"/>
      <c r="DP1796" s="312"/>
      <c r="DQ1796" s="312"/>
      <c r="DR1796" s="312"/>
      <c r="DS1796" s="312"/>
      <c r="DT1796" s="312"/>
      <c r="DU1796" s="312"/>
      <c r="DV1796" s="312"/>
      <c r="DW1796" s="312"/>
      <c r="DX1796" s="312"/>
      <c r="DY1796" s="312"/>
      <c r="DZ1796" s="312"/>
      <c r="EA1796" s="312"/>
      <c r="EB1796" s="312"/>
      <c r="EC1796" s="312"/>
      <c r="ED1796" s="312"/>
      <c r="EE1796" s="312"/>
      <c r="EF1796" s="312"/>
      <c r="EG1796" s="312"/>
      <c r="EH1796" s="312"/>
      <c r="EI1796" s="312"/>
      <c r="EJ1796" s="312"/>
      <c r="EK1796" s="312"/>
      <c r="EL1796" s="312"/>
      <c r="EM1796" s="312"/>
      <c r="EN1796" s="312"/>
      <c r="EO1796" s="312"/>
      <c r="EP1796" s="312"/>
      <c r="EQ1796" s="312"/>
      <c r="ER1796" s="312"/>
      <c r="ES1796" s="312"/>
      <c r="ET1796" s="312"/>
      <c r="EU1796" s="312"/>
      <c r="EV1796" s="312"/>
      <c r="EW1796" s="312"/>
      <c r="EX1796" s="312"/>
      <c r="EY1796" s="312"/>
      <c r="EZ1796" s="312"/>
      <c r="FA1796" s="312"/>
      <c r="FB1796" s="312"/>
      <c r="FC1796" s="312"/>
      <c r="FD1796" s="312"/>
      <c r="FE1796" s="312"/>
      <c r="FF1796" s="312"/>
      <c r="FG1796" s="312"/>
      <c r="FH1796" s="312"/>
      <c r="FI1796" s="312"/>
      <c r="FJ1796" s="312"/>
      <c r="FK1796" s="312"/>
      <c r="FL1796" s="312"/>
      <c r="FM1796" s="312"/>
      <c r="FN1796" s="312"/>
      <c r="FO1796" s="312"/>
      <c r="FP1796" s="312"/>
      <c r="FQ1796" s="312"/>
      <c r="FR1796" s="312"/>
      <c r="FS1796" s="312"/>
      <c r="FT1796" s="312"/>
      <c r="FU1796" s="312"/>
      <c r="FV1796" s="312"/>
      <c r="FW1796" s="312"/>
      <c r="FX1796" s="312"/>
      <c r="FY1796" s="312"/>
      <c r="FZ1796" s="312"/>
      <c r="GA1796" s="312"/>
      <c r="GB1796" s="312"/>
      <c r="GC1796" s="312"/>
      <c r="GD1796" s="312"/>
      <c r="GE1796" s="312"/>
      <c r="GF1796" s="312"/>
      <c r="GG1796" s="312"/>
      <c r="GH1796" s="312"/>
      <c r="GI1796" s="312"/>
      <c r="GJ1796" s="312"/>
      <c r="GK1796" s="312"/>
      <c r="GL1796" s="312"/>
      <c r="GM1796" s="312"/>
      <c r="GN1796" s="312"/>
      <c r="GO1796" s="312"/>
      <c r="GP1796" s="312"/>
      <c r="GQ1796" s="312"/>
      <c r="GR1796" s="312"/>
      <c r="GS1796" s="312"/>
      <c r="GT1796" s="312"/>
      <c r="GU1796" s="312"/>
      <c r="GV1796" s="312"/>
      <c r="GW1796" s="312"/>
    </row>
    <row r="1797" spans="1:205" s="18" customFormat="1" ht="39" customHeight="1">
      <c r="A1797" s="313"/>
      <c r="B1797" s="198" t="s">
        <v>125</v>
      </c>
      <c r="C1797" s="199"/>
      <c r="D1797" s="40">
        <v>86</v>
      </c>
      <c r="E1797" s="40">
        <v>64</v>
      </c>
      <c r="F1797" s="199"/>
      <c r="G1797" s="199"/>
      <c r="H1797" s="199"/>
      <c r="I1797" s="199"/>
      <c r="J1797" s="199"/>
      <c r="K1797" s="199"/>
      <c r="L1797" s="199"/>
      <c r="M1797" s="199"/>
      <c r="N1797" s="199"/>
      <c r="O1797" s="199"/>
      <c r="P1797" s="200"/>
      <c r="Q1797" s="200"/>
      <c r="R1797" s="199"/>
      <c r="S1797" s="199"/>
      <c r="T1797" s="313"/>
      <c r="U1797" s="313"/>
      <c r="V1797" s="313"/>
      <c r="W1797" s="313"/>
      <c r="X1797" s="313"/>
      <c r="Y1797" s="313"/>
      <c r="Z1797" s="313"/>
      <c r="AA1797" s="313"/>
      <c r="AB1797" s="313"/>
      <c r="AC1797" s="313"/>
      <c r="AD1797" s="313"/>
      <c r="AE1797" s="313"/>
      <c r="AF1797" s="313"/>
      <c r="AG1797" s="313"/>
      <c r="AH1797" s="313"/>
      <c r="AI1797" s="313"/>
      <c r="AJ1797" s="313"/>
      <c r="AK1797" s="313"/>
      <c r="AL1797" s="313"/>
      <c r="AM1797" s="313"/>
      <c r="AN1797" s="313"/>
      <c r="AO1797" s="313"/>
      <c r="AP1797" s="313"/>
      <c r="AQ1797" s="313"/>
      <c r="AR1797" s="313"/>
      <c r="AS1797" s="313"/>
      <c r="AT1797" s="313"/>
      <c r="AU1797" s="313"/>
      <c r="AV1797" s="313"/>
      <c r="AW1797" s="313"/>
      <c r="AX1797" s="313"/>
      <c r="AY1797" s="313"/>
      <c r="AZ1797" s="313"/>
      <c r="BA1797" s="313"/>
      <c r="BB1797" s="313"/>
      <c r="BC1797" s="313"/>
      <c r="BD1797" s="313"/>
      <c r="BE1797" s="313"/>
      <c r="BF1797" s="313"/>
      <c r="BG1797" s="313"/>
      <c r="BH1797" s="313"/>
      <c r="BI1797" s="313"/>
      <c r="BJ1797" s="313"/>
      <c r="BK1797" s="313"/>
      <c r="BL1797" s="313"/>
      <c r="BM1797" s="313"/>
      <c r="BN1797" s="313"/>
      <c r="BO1797" s="313"/>
      <c r="BP1797" s="313"/>
      <c r="BQ1797" s="313"/>
      <c r="BR1797" s="313"/>
      <c r="BS1797" s="313"/>
      <c r="BT1797" s="313"/>
      <c r="BU1797" s="313"/>
      <c r="BV1797" s="313"/>
      <c r="BW1797" s="313"/>
      <c r="BX1797" s="313"/>
      <c r="BY1797" s="313"/>
      <c r="BZ1797" s="313"/>
      <c r="CA1797" s="313"/>
      <c r="CB1797" s="313"/>
      <c r="CC1797" s="313"/>
      <c r="CD1797" s="313"/>
      <c r="CE1797" s="313"/>
      <c r="CF1797" s="313"/>
      <c r="CG1797" s="313"/>
      <c r="CH1797" s="313"/>
      <c r="CI1797" s="313"/>
      <c r="CJ1797" s="313"/>
      <c r="CK1797" s="313"/>
      <c r="CL1797" s="313"/>
      <c r="CM1797" s="313"/>
      <c r="CN1797" s="313"/>
      <c r="CO1797" s="313"/>
      <c r="CP1797" s="313"/>
      <c r="CQ1797" s="313"/>
      <c r="CR1797" s="313"/>
      <c r="CS1797" s="313"/>
      <c r="CT1797" s="313"/>
      <c r="CU1797" s="313"/>
      <c r="CV1797" s="313"/>
      <c r="CW1797" s="313"/>
      <c r="CX1797" s="313"/>
      <c r="CY1797" s="313"/>
      <c r="CZ1797" s="313"/>
      <c r="DA1797" s="313"/>
      <c r="DB1797" s="313"/>
      <c r="DC1797" s="313"/>
      <c r="DD1797" s="313"/>
      <c r="DE1797" s="313"/>
      <c r="DF1797" s="313"/>
      <c r="DG1797" s="313"/>
      <c r="DH1797" s="313"/>
      <c r="DI1797" s="313"/>
      <c r="DJ1797" s="313"/>
      <c r="DK1797" s="313"/>
      <c r="DL1797" s="313"/>
      <c r="DM1797" s="313"/>
      <c r="DN1797" s="313"/>
      <c r="DO1797" s="313"/>
      <c r="DP1797" s="313"/>
      <c r="DQ1797" s="313"/>
      <c r="DR1797" s="313"/>
      <c r="DS1797" s="313"/>
      <c r="DT1797" s="313"/>
      <c r="DU1797" s="313"/>
      <c r="DV1797" s="313"/>
      <c r="DW1797" s="313"/>
      <c r="DX1797" s="313"/>
      <c r="DY1797" s="313"/>
      <c r="DZ1797" s="313"/>
      <c r="EA1797" s="313"/>
      <c r="EB1797" s="313"/>
      <c r="EC1797" s="313"/>
      <c r="ED1797" s="313"/>
      <c r="EE1797" s="313"/>
      <c r="EF1797" s="313"/>
      <c r="EG1797" s="313"/>
      <c r="EH1797" s="313"/>
      <c r="EI1797" s="313"/>
      <c r="EJ1797" s="313"/>
      <c r="EK1797" s="313"/>
      <c r="EL1797" s="313"/>
      <c r="EM1797" s="313"/>
      <c r="EN1797" s="313"/>
      <c r="EO1797" s="313"/>
      <c r="EP1797" s="313"/>
      <c r="EQ1797" s="313"/>
      <c r="ER1797" s="313"/>
      <c r="ES1797" s="313"/>
      <c r="ET1797" s="313"/>
      <c r="EU1797" s="313"/>
      <c r="EV1797" s="313"/>
      <c r="EW1797" s="313"/>
      <c r="EX1797" s="313"/>
      <c r="EY1797" s="313"/>
      <c r="EZ1797" s="313"/>
      <c r="FA1797" s="313"/>
      <c r="FB1797" s="313"/>
      <c r="FC1797" s="313"/>
      <c r="FD1797" s="313"/>
      <c r="FE1797" s="313"/>
      <c r="FF1797" s="313"/>
      <c r="FG1797" s="313"/>
      <c r="FH1797" s="313"/>
      <c r="FI1797" s="313"/>
      <c r="FJ1797" s="313"/>
      <c r="FK1797" s="313"/>
      <c r="FL1797" s="313"/>
      <c r="FM1797" s="313"/>
      <c r="FN1797" s="313"/>
      <c r="FO1797" s="313"/>
      <c r="FP1797" s="313"/>
      <c r="FQ1797" s="313"/>
      <c r="FR1797" s="313"/>
      <c r="FS1797" s="313"/>
      <c r="FT1797" s="313"/>
      <c r="FU1797" s="313"/>
      <c r="FV1797" s="313"/>
      <c r="FW1797" s="313"/>
      <c r="FX1797" s="313"/>
      <c r="FY1797" s="313"/>
      <c r="FZ1797" s="313"/>
      <c r="GA1797" s="313"/>
      <c r="GB1797" s="313"/>
      <c r="GC1797" s="313"/>
      <c r="GD1797" s="313"/>
      <c r="GE1797" s="313"/>
      <c r="GF1797" s="313"/>
      <c r="GG1797" s="313"/>
      <c r="GH1797" s="313"/>
      <c r="GI1797" s="313"/>
      <c r="GJ1797" s="313"/>
      <c r="GK1797" s="313"/>
      <c r="GL1797" s="313"/>
      <c r="GM1797" s="313"/>
      <c r="GN1797" s="313"/>
      <c r="GO1797" s="313"/>
      <c r="GP1797" s="313"/>
      <c r="GQ1797" s="313"/>
      <c r="GR1797" s="313"/>
      <c r="GS1797" s="313"/>
      <c r="GT1797" s="313"/>
      <c r="GU1797" s="313"/>
      <c r="GV1797" s="313"/>
      <c r="GW1797" s="313"/>
    </row>
    <row r="1798" spans="1:205" s="18" customFormat="1" ht="45" customHeight="1">
      <c r="A1798" s="313"/>
      <c r="B1798" s="110" t="s">
        <v>20</v>
      </c>
      <c r="C1798" s="199"/>
      <c r="D1798" s="40">
        <v>64</v>
      </c>
      <c r="E1798" s="40">
        <v>64</v>
      </c>
      <c r="F1798" s="199"/>
      <c r="G1798" s="199"/>
      <c r="H1798" s="199"/>
      <c r="I1798" s="199"/>
      <c r="J1798" s="199"/>
      <c r="K1798" s="199"/>
      <c r="L1798" s="199"/>
      <c r="M1798" s="199"/>
      <c r="N1798" s="199"/>
      <c r="O1798" s="199"/>
      <c r="P1798" s="200"/>
      <c r="Q1798" s="200"/>
      <c r="R1798" s="199"/>
      <c r="S1798" s="199"/>
      <c r="T1798" s="313"/>
      <c r="U1798" s="313"/>
      <c r="V1798" s="313"/>
      <c r="W1798" s="313"/>
      <c r="X1798" s="313"/>
      <c r="Y1798" s="313"/>
      <c r="Z1798" s="313"/>
      <c r="AA1798" s="313"/>
      <c r="AB1798" s="313"/>
      <c r="AC1798" s="313"/>
      <c r="AD1798" s="313"/>
      <c r="AE1798" s="313"/>
      <c r="AF1798" s="313"/>
      <c r="AG1798" s="313"/>
      <c r="AH1798" s="313"/>
      <c r="AI1798" s="313"/>
      <c r="AJ1798" s="313"/>
      <c r="AK1798" s="313"/>
      <c r="AL1798" s="313"/>
      <c r="AM1798" s="313"/>
      <c r="AN1798" s="313"/>
      <c r="AO1798" s="313"/>
      <c r="AP1798" s="313"/>
      <c r="AQ1798" s="313"/>
      <c r="AR1798" s="313"/>
      <c r="AS1798" s="313"/>
      <c r="AT1798" s="313"/>
      <c r="AU1798" s="313"/>
      <c r="AV1798" s="313"/>
      <c r="AW1798" s="313"/>
      <c r="AX1798" s="313"/>
      <c r="AY1798" s="313"/>
      <c r="AZ1798" s="313"/>
      <c r="BA1798" s="313"/>
      <c r="BB1798" s="313"/>
      <c r="BC1798" s="313"/>
      <c r="BD1798" s="313"/>
      <c r="BE1798" s="313"/>
      <c r="BF1798" s="313"/>
      <c r="BG1798" s="313"/>
      <c r="BH1798" s="313"/>
      <c r="BI1798" s="313"/>
      <c r="BJ1798" s="313"/>
      <c r="BK1798" s="313"/>
      <c r="BL1798" s="313"/>
      <c r="BM1798" s="313"/>
      <c r="BN1798" s="313"/>
      <c r="BO1798" s="313"/>
      <c r="BP1798" s="313"/>
      <c r="BQ1798" s="313"/>
      <c r="BR1798" s="313"/>
      <c r="BS1798" s="313"/>
      <c r="BT1798" s="313"/>
      <c r="BU1798" s="313"/>
      <c r="BV1798" s="313"/>
      <c r="BW1798" s="313"/>
      <c r="BX1798" s="313"/>
      <c r="BY1798" s="313"/>
      <c r="BZ1798" s="313"/>
      <c r="CA1798" s="313"/>
      <c r="CB1798" s="313"/>
      <c r="CC1798" s="313"/>
      <c r="CD1798" s="313"/>
      <c r="CE1798" s="313"/>
      <c r="CF1798" s="313"/>
      <c r="CG1798" s="313"/>
      <c r="CH1798" s="313"/>
      <c r="CI1798" s="313"/>
      <c r="CJ1798" s="313"/>
      <c r="CK1798" s="313"/>
      <c r="CL1798" s="313"/>
      <c r="CM1798" s="313"/>
      <c r="CN1798" s="313"/>
      <c r="CO1798" s="313"/>
      <c r="CP1798" s="313"/>
      <c r="CQ1798" s="313"/>
      <c r="CR1798" s="313"/>
      <c r="CS1798" s="313"/>
      <c r="CT1798" s="313"/>
      <c r="CU1798" s="313"/>
      <c r="CV1798" s="313"/>
      <c r="CW1798" s="313"/>
      <c r="CX1798" s="313"/>
      <c r="CY1798" s="313"/>
      <c r="CZ1798" s="313"/>
      <c r="DA1798" s="313"/>
      <c r="DB1798" s="313"/>
      <c r="DC1798" s="313"/>
      <c r="DD1798" s="313"/>
      <c r="DE1798" s="313"/>
      <c r="DF1798" s="313"/>
      <c r="DG1798" s="313"/>
      <c r="DH1798" s="313"/>
      <c r="DI1798" s="313"/>
      <c r="DJ1798" s="313"/>
      <c r="DK1798" s="313"/>
      <c r="DL1798" s="313"/>
      <c r="DM1798" s="313"/>
      <c r="DN1798" s="313"/>
      <c r="DO1798" s="313"/>
      <c r="DP1798" s="313"/>
      <c r="DQ1798" s="313"/>
      <c r="DR1798" s="313"/>
      <c r="DS1798" s="313"/>
      <c r="DT1798" s="313"/>
      <c r="DU1798" s="313"/>
      <c r="DV1798" s="313"/>
      <c r="DW1798" s="313"/>
      <c r="DX1798" s="313"/>
      <c r="DY1798" s="313"/>
      <c r="DZ1798" s="313"/>
      <c r="EA1798" s="313"/>
      <c r="EB1798" s="313"/>
      <c r="EC1798" s="313"/>
      <c r="ED1798" s="313"/>
      <c r="EE1798" s="313"/>
      <c r="EF1798" s="313"/>
      <c r="EG1798" s="313"/>
      <c r="EH1798" s="313"/>
      <c r="EI1798" s="313"/>
      <c r="EJ1798" s="313"/>
      <c r="EK1798" s="313"/>
      <c r="EL1798" s="313"/>
      <c r="EM1798" s="313"/>
      <c r="EN1798" s="313"/>
      <c r="EO1798" s="313"/>
      <c r="EP1798" s="313"/>
      <c r="EQ1798" s="313"/>
      <c r="ER1798" s="313"/>
      <c r="ES1798" s="313"/>
      <c r="ET1798" s="313"/>
      <c r="EU1798" s="313"/>
      <c r="EV1798" s="313"/>
      <c r="EW1798" s="313"/>
      <c r="EX1798" s="313"/>
      <c r="EY1798" s="313"/>
      <c r="EZ1798" s="313"/>
      <c r="FA1798" s="313"/>
      <c r="FB1798" s="313"/>
      <c r="FC1798" s="313"/>
      <c r="FD1798" s="313"/>
      <c r="FE1798" s="313"/>
      <c r="FF1798" s="313"/>
      <c r="FG1798" s="313"/>
      <c r="FH1798" s="313"/>
      <c r="FI1798" s="313"/>
      <c r="FJ1798" s="313"/>
      <c r="FK1798" s="313"/>
      <c r="FL1798" s="313"/>
      <c r="FM1798" s="313"/>
      <c r="FN1798" s="313"/>
      <c r="FO1798" s="313"/>
      <c r="FP1798" s="313"/>
      <c r="FQ1798" s="313"/>
      <c r="FR1798" s="313"/>
      <c r="FS1798" s="313"/>
      <c r="FT1798" s="313"/>
      <c r="FU1798" s="313"/>
      <c r="FV1798" s="313"/>
      <c r="FW1798" s="313"/>
      <c r="FX1798" s="313"/>
      <c r="FY1798" s="313"/>
      <c r="FZ1798" s="313"/>
      <c r="GA1798" s="313"/>
      <c r="GB1798" s="313"/>
      <c r="GC1798" s="313"/>
      <c r="GD1798" s="313"/>
      <c r="GE1798" s="313"/>
      <c r="GF1798" s="313"/>
      <c r="GG1798" s="313"/>
      <c r="GH1798" s="313"/>
      <c r="GI1798" s="313"/>
      <c r="GJ1798" s="313"/>
      <c r="GK1798" s="313"/>
      <c r="GL1798" s="313"/>
      <c r="GM1798" s="313"/>
      <c r="GN1798" s="313"/>
      <c r="GO1798" s="313"/>
      <c r="GP1798" s="313"/>
      <c r="GQ1798" s="313"/>
      <c r="GR1798" s="313"/>
      <c r="GS1798" s="313"/>
      <c r="GT1798" s="313"/>
      <c r="GU1798" s="313"/>
      <c r="GV1798" s="313"/>
      <c r="GW1798" s="313"/>
    </row>
    <row r="1799" spans="1:205" s="18" customFormat="1" ht="25.5" customHeight="1">
      <c r="A1799" s="313"/>
      <c r="B1799" s="110" t="s">
        <v>34</v>
      </c>
      <c r="C1799" s="199"/>
      <c r="D1799" s="40">
        <v>81.6</v>
      </c>
      <c r="E1799" s="40">
        <v>63.5</v>
      </c>
      <c r="F1799" s="199"/>
      <c r="G1799" s="199"/>
      <c r="H1799" s="199"/>
      <c r="I1799" s="199"/>
      <c r="J1799" s="199"/>
      <c r="K1799" s="199"/>
      <c r="L1799" s="199"/>
      <c r="M1799" s="199"/>
      <c r="N1799" s="199"/>
      <c r="O1799" s="199"/>
      <c r="P1799" s="200"/>
      <c r="Q1799" s="200"/>
      <c r="R1799" s="199"/>
      <c r="S1799" s="199"/>
      <c r="T1799" s="313"/>
      <c r="U1799" s="313"/>
      <c r="V1799" s="313"/>
      <c r="W1799" s="313"/>
      <c r="X1799" s="313"/>
      <c r="Y1799" s="313"/>
      <c r="Z1799" s="313"/>
      <c r="AA1799" s="313"/>
      <c r="AB1799" s="313"/>
      <c r="AC1799" s="313"/>
      <c r="AD1799" s="313"/>
      <c r="AE1799" s="313"/>
      <c r="AF1799" s="313"/>
      <c r="AG1799" s="313"/>
      <c r="AH1799" s="313"/>
      <c r="AI1799" s="313"/>
      <c r="AJ1799" s="313"/>
      <c r="AK1799" s="313"/>
      <c r="AL1799" s="313"/>
      <c r="AM1799" s="313"/>
      <c r="AN1799" s="313"/>
      <c r="AO1799" s="313"/>
      <c r="AP1799" s="313"/>
      <c r="AQ1799" s="313"/>
      <c r="AR1799" s="313"/>
      <c r="AS1799" s="313"/>
      <c r="AT1799" s="313"/>
      <c r="AU1799" s="313"/>
      <c r="AV1799" s="313"/>
      <c r="AW1799" s="313"/>
      <c r="AX1799" s="313"/>
      <c r="AY1799" s="313"/>
      <c r="AZ1799" s="313"/>
      <c r="BA1799" s="313"/>
      <c r="BB1799" s="313"/>
      <c r="BC1799" s="313"/>
      <c r="BD1799" s="313"/>
      <c r="BE1799" s="313"/>
      <c r="BF1799" s="313"/>
      <c r="BG1799" s="313"/>
      <c r="BH1799" s="313"/>
      <c r="BI1799" s="313"/>
      <c r="BJ1799" s="313"/>
      <c r="BK1799" s="313"/>
      <c r="BL1799" s="313"/>
      <c r="BM1799" s="313"/>
      <c r="BN1799" s="313"/>
      <c r="BO1799" s="313"/>
      <c r="BP1799" s="313"/>
      <c r="BQ1799" s="313"/>
      <c r="BR1799" s="313"/>
      <c r="BS1799" s="313"/>
      <c r="BT1799" s="313"/>
      <c r="BU1799" s="313"/>
      <c r="BV1799" s="313"/>
      <c r="BW1799" s="313"/>
      <c r="BX1799" s="313"/>
      <c r="BY1799" s="313"/>
      <c r="BZ1799" s="313"/>
      <c r="CA1799" s="313"/>
      <c r="CB1799" s="313"/>
      <c r="CC1799" s="313"/>
      <c r="CD1799" s="313"/>
      <c r="CE1799" s="313"/>
      <c r="CF1799" s="313"/>
      <c r="CG1799" s="313"/>
      <c r="CH1799" s="313"/>
      <c r="CI1799" s="313"/>
      <c r="CJ1799" s="313"/>
      <c r="CK1799" s="313"/>
      <c r="CL1799" s="313"/>
      <c r="CM1799" s="313"/>
      <c r="CN1799" s="313"/>
      <c r="CO1799" s="313"/>
      <c r="CP1799" s="313"/>
      <c r="CQ1799" s="313"/>
      <c r="CR1799" s="313"/>
      <c r="CS1799" s="313"/>
      <c r="CT1799" s="313"/>
      <c r="CU1799" s="313"/>
      <c r="CV1799" s="313"/>
      <c r="CW1799" s="313"/>
      <c r="CX1799" s="313"/>
      <c r="CY1799" s="313"/>
      <c r="CZ1799" s="313"/>
      <c r="DA1799" s="313"/>
      <c r="DB1799" s="313"/>
      <c r="DC1799" s="313"/>
      <c r="DD1799" s="313"/>
      <c r="DE1799" s="313"/>
      <c r="DF1799" s="313"/>
      <c r="DG1799" s="313"/>
      <c r="DH1799" s="313"/>
      <c r="DI1799" s="313"/>
      <c r="DJ1799" s="313"/>
      <c r="DK1799" s="313"/>
      <c r="DL1799" s="313"/>
      <c r="DM1799" s="313"/>
      <c r="DN1799" s="313"/>
      <c r="DO1799" s="313"/>
      <c r="DP1799" s="313"/>
      <c r="DQ1799" s="313"/>
      <c r="DR1799" s="313"/>
      <c r="DS1799" s="313"/>
      <c r="DT1799" s="313"/>
      <c r="DU1799" s="313"/>
      <c r="DV1799" s="313"/>
      <c r="DW1799" s="313"/>
      <c r="DX1799" s="313"/>
      <c r="DY1799" s="313"/>
      <c r="DZ1799" s="313"/>
      <c r="EA1799" s="313"/>
      <c r="EB1799" s="313"/>
      <c r="EC1799" s="313"/>
      <c r="ED1799" s="313"/>
      <c r="EE1799" s="313"/>
      <c r="EF1799" s="313"/>
      <c r="EG1799" s="313"/>
      <c r="EH1799" s="313"/>
      <c r="EI1799" s="313"/>
      <c r="EJ1799" s="313"/>
      <c r="EK1799" s="313"/>
      <c r="EL1799" s="313"/>
      <c r="EM1799" s="313"/>
      <c r="EN1799" s="313"/>
      <c r="EO1799" s="313"/>
      <c r="EP1799" s="313"/>
      <c r="EQ1799" s="313"/>
      <c r="ER1799" s="313"/>
      <c r="ES1799" s="313"/>
      <c r="ET1799" s="313"/>
      <c r="EU1799" s="313"/>
      <c r="EV1799" s="313"/>
      <c r="EW1799" s="313"/>
      <c r="EX1799" s="313"/>
      <c r="EY1799" s="313"/>
      <c r="EZ1799" s="313"/>
      <c r="FA1799" s="313"/>
      <c r="FB1799" s="313"/>
      <c r="FC1799" s="313"/>
      <c r="FD1799" s="313"/>
      <c r="FE1799" s="313"/>
      <c r="FF1799" s="313"/>
      <c r="FG1799" s="313"/>
      <c r="FH1799" s="313"/>
      <c r="FI1799" s="313"/>
      <c r="FJ1799" s="313"/>
      <c r="FK1799" s="313"/>
      <c r="FL1799" s="313"/>
      <c r="FM1799" s="313"/>
      <c r="FN1799" s="313"/>
      <c r="FO1799" s="313"/>
      <c r="FP1799" s="313"/>
      <c r="FQ1799" s="313"/>
      <c r="FR1799" s="313"/>
      <c r="FS1799" s="313"/>
      <c r="FT1799" s="313"/>
      <c r="FU1799" s="313"/>
      <c r="FV1799" s="313"/>
      <c r="FW1799" s="313"/>
      <c r="FX1799" s="313"/>
      <c r="FY1799" s="313"/>
      <c r="FZ1799" s="313"/>
      <c r="GA1799" s="313"/>
      <c r="GB1799" s="313"/>
      <c r="GC1799" s="313"/>
      <c r="GD1799" s="313"/>
      <c r="GE1799" s="313"/>
      <c r="GF1799" s="313"/>
      <c r="GG1799" s="313"/>
      <c r="GH1799" s="313"/>
      <c r="GI1799" s="313"/>
      <c r="GJ1799" s="313"/>
      <c r="GK1799" s="313"/>
      <c r="GL1799" s="313"/>
      <c r="GM1799" s="313"/>
      <c r="GN1799" s="313"/>
      <c r="GO1799" s="313"/>
      <c r="GP1799" s="313"/>
      <c r="GQ1799" s="313"/>
      <c r="GR1799" s="313"/>
      <c r="GS1799" s="313"/>
      <c r="GT1799" s="313"/>
      <c r="GU1799" s="313"/>
      <c r="GV1799" s="313"/>
      <c r="GW1799" s="313"/>
    </row>
    <row r="1800" spans="1:205" s="18" customFormat="1" ht="50.25" customHeight="1">
      <c r="A1800" s="313"/>
      <c r="B1800" s="110" t="s">
        <v>163</v>
      </c>
      <c r="C1800" s="199"/>
      <c r="D1800" s="40">
        <v>64</v>
      </c>
      <c r="E1800" s="40">
        <v>64</v>
      </c>
      <c r="F1800" s="199"/>
      <c r="G1800" s="199"/>
      <c r="H1800" s="199"/>
      <c r="I1800" s="199"/>
      <c r="J1800" s="199"/>
      <c r="K1800" s="199"/>
      <c r="L1800" s="199"/>
      <c r="M1800" s="199"/>
      <c r="N1800" s="199"/>
      <c r="O1800" s="199"/>
      <c r="P1800" s="200"/>
      <c r="Q1800" s="200"/>
      <c r="R1800" s="199"/>
      <c r="S1800" s="199"/>
      <c r="T1800" s="313"/>
      <c r="U1800" s="313"/>
      <c r="V1800" s="313"/>
      <c r="W1800" s="313"/>
      <c r="X1800" s="313"/>
      <c r="Y1800" s="313"/>
      <c r="Z1800" s="313"/>
      <c r="AA1800" s="313"/>
      <c r="AB1800" s="313"/>
      <c r="AC1800" s="313"/>
      <c r="AD1800" s="313"/>
      <c r="AE1800" s="313"/>
      <c r="AF1800" s="313"/>
      <c r="AG1800" s="313"/>
      <c r="AH1800" s="313"/>
      <c r="AI1800" s="313"/>
      <c r="AJ1800" s="313"/>
      <c r="AK1800" s="313"/>
      <c r="AL1800" s="313"/>
      <c r="AM1800" s="313"/>
      <c r="AN1800" s="313"/>
      <c r="AO1800" s="313"/>
      <c r="AP1800" s="313"/>
      <c r="AQ1800" s="313"/>
      <c r="AR1800" s="313"/>
      <c r="AS1800" s="313"/>
      <c r="AT1800" s="313"/>
      <c r="AU1800" s="313"/>
      <c r="AV1800" s="313"/>
      <c r="AW1800" s="313"/>
      <c r="AX1800" s="313"/>
      <c r="AY1800" s="313"/>
      <c r="AZ1800" s="313"/>
      <c r="BA1800" s="313"/>
      <c r="BB1800" s="313"/>
      <c r="BC1800" s="313"/>
      <c r="BD1800" s="313"/>
      <c r="BE1800" s="313"/>
      <c r="BF1800" s="313"/>
      <c r="BG1800" s="313"/>
      <c r="BH1800" s="313"/>
      <c r="BI1800" s="313"/>
      <c r="BJ1800" s="313"/>
      <c r="BK1800" s="313"/>
      <c r="BL1800" s="313"/>
      <c r="BM1800" s="313"/>
      <c r="BN1800" s="313"/>
      <c r="BO1800" s="313"/>
      <c r="BP1800" s="313"/>
      <c r="BQ1800" s="313"/>
      <c r="BR1800" s="313"/>
      <c r="BS1800" s="313"/>
      <c r="BT1800" s="313"/>
      <c r="BU1800" s="313"/>
      <c r="BV1800" s="313"/>
      <c r="BW1800" s="313"/>
      <c r="BX1800" s="313"/>
      <c r="BY1800" s="313"/>
      <c r="BZ1800" s="313"/>
      <c r="CA1800" s="313"/>
      <c r="CB1800" s="313"/>
      <c r="CC1800" s="313"/>
      <c r="CD1800" s="313"/>
      <c r="CE1800" s="313"/>
      <c r="CF1800" s="313"/>
      <c r="CG1800" s="313"/>
      <c r="CH1800" s="313"/>
      <c r="CI1800" s="313"/>
      <c r="CJ1800" s="313"/>
      <c r="CK1800" s="313"/>
      <c r="CL1800" s="313"/>
      <c r="CM1800" s="313"/>
      <c r="CN1800" s="313"/>
      <c r="CO1800" s="313"/>
      <c r="CP1800" s="313"/>
      <c r="CQ1800" s="313"/>
      <c r="CR1800" s="313"/>
      <c r="CS1800" s="313"/>
      <c r="CT1800" s="313"/>
      <c r="CU1800" s="313"/>
      <c r="CV1800" s="313"/>
      <c r="CW1800" s="313"/>
      <c r="CX1800" s="313"/>
      <c r="CY1800" s="313"/>
      <c r="CZ1800" s="313"/>
      <c r="DA1800" s="313"/>
      <c r="DB1800" s="313"/>
      <c r="DC1800" s="313"/>
      <c r="DD1800" s="313"/>
      <c r="DE1800" s="313"/>
      <c r="DF1800" s="313"/>
      <c r="DG1800" s="313"/>
      <c r="DH1800" s="313"/>
      <c r="DI1800" s="313"/>
      <c r="DJ1800" s="313"/>
      <c r="DK1800" s="313"/>
      <c r="DL1800" s="313"/>
      <c r="DM1800" s="313"/>
      <c r="DN1800" s="313"/>
      <c r="DO1800" s="313"/>
      <c r="DP1800" s="313"/>
      <c r="DQ1800" s="313"/>
      <c r="DR1800" s="313"/>
      <c r="DS1800" s="313"/>
      <c r="DT1800" s="313"/>
      <c r="DU1800" s="313"/>
      <c r="DV1800" s="313"/>
      <c r="DW1800" s="313"/>
      <c r="DX1800" s="313"/>
      <c r="DY1800" s="313"/>
      <c r="DZ1800" s="313"/>
      <c r="EA1800" s="313"/>
      <c r="EB1800" s="313"/>
      <c r="EC1800" s="313"/>
      <c r="ED1800" s="313"/>
      <c r="EE1800" s="313"/>
      <c r="EF1800" s="313"/>
      <c r="EG1800" s="313"/>
      <c r="EH1800" s="313"/>
      <c r="EI1800" s="313"/>
      <c r="EJ1800" s="313"/>
      <c r="EK1800" s="313"/>
      <c r="EL1800" s="313"/>
      <c r="EM1800" s="313"/>
      <c r="EN1800" s="313"/>
      <c r="EO1800" s="313"/>
      <c r="EP1800" s="313"/>
      <c r="EQ1800" s="313"/>
      <c r="ER1800" s="313"/>
      <c r="ES1800" s="313"/>
      <c r="ET1800" s="313"/>
      <c r="EU1800" s="313"/>
      <c r="EV1800" s="313"/>
      <c r="EW1800" s="313"/>
      <c r="EX1800" s="313"/>
      <c r="EY1800" s="313"/>
      <c r="EZ1800" s="313"/>
      <c r="FA1800" s="313"/>
      <c r="FB1800" s="313"/>
      <c r="FC1800" s="313"/>
      <c r="FD1800" s="313"/>
      <c r="FE1800" s="313"/>
      <c r="FF1800" s="313"/>
      <c r="FG1800" s="313"/>
      <c r="FH1800" s="313"/>
      <c r="FI1800" s="313"/>
      <c r="FJ1800" s="313"/>
      <c r="FK1800" s="313"/>
      <c r="FL1800" s="313"/>
      <c r="FM1800" s="313"/>
      <c r="FN1800" s="313"/>
      <c r="FO1800" s="313"/>
      <c r="FP1800" s="313"/>
      <c r="FQ1800" s="313"/>
      <c r="FR1800" s="313"/>
      <c r="FS1800" s="313"/>
      <c r="FT1800" s="313"/>
      <c r="FU1800" s="313"/>
      <c r="FV1800" s="313"/>
      <c r="FW1800" s="313"/>
      <c r="FX1800" s="313"/>
      <c r="FY1800" s="313"/>
      <c r="FZ1800" s="313"/>
      <c r="GA1800" s="313"/>
      <c r="GB1800" s="313"/>
      <c r="GC1800" s="313"/>
      <c r="GD1800" s="313"/>
      <c r="GE1800" s="313"/>
      <c r="GF1800" s="313"/>
      <c r="GG1800" s="313"/>
      <c r="GH1800" s="313"/>
      <c r="GI1800" s="313"/>
      <c r="GJ1800" s="313"/>
      <c r="GK1800" s="313"/>
      <c r="GL1800" s="313"/>
      <c r="GM1800" s="313"/>
      <c r="GN1800" s="313"/>
      <c r="GO1800" s="313"/>
      <c r="GP1800" s="313"/>
      <c r="GQ1800" s="313"/>
      <c r="GR1800" s="313"/>
      <c r="GS1800" s="313"/>
      <c r="GT1800" s="313"/>
      <c r="GU1800" s="313"/>
      <c r="GV1800" s="313"/>
      <c r="GW1800" s="313"/>
    </row>
    <row r="1801" spans="1:205" s="18" customFormat="1" ht="46.5" customHeight="1">
      <c r="A1801" s="313"/>
      <c r="B1801" s="110" t="s">
        <v>164</v>
      </c>
      <c r="C1801" s="199"/>
      <c r="D1801" s="40">
        <v>64</v>
      </c>
      <c r="E1801" s="40">
        <v>64</v>
      </c>
      <c r="F1801" s="199"/>
      <c r="G1801" s="199"/>
      <c r="H1801" s="199"/>
      <c r="I1801" s="199"/>
      <c r="J1801" s="199"/>
      <c r="K1801" s="199"/>
      <c r="L1801" s="199"/>
      <c r="M1801" s="199"/>
      <c r="N1801" s="199"/>
      <c r="O1801" s="199"/>
      <c r="P1801" s="200"/>
      <c r="Q1801" s="200"/>
      <c r="R1801" s="199"/>
      <c r="S1801" s="199"/>
      <c r="T1801" s="313"/>
      <c r="U1801" s="313"/>
      <c r="V1801" s="313"/>
      <c r="W1801" s="313"/>
      <c r="X1801" s="313"/>
      <c r="Y1801" s="313"/>
      <c r="Z1801" s="313"/>
      <c r="AA1801" s="313"/>
      <c r="AB1801" s="313"/>
      <c r="AC1801" s="313"/>
      <c r="AD1801" s="313"/>
      <c r="AE1801" s="313"/>
      <c r="AF1801" s="313"/>
      <c r="AG1801" s="313"/>
      <c r="AH1801" s="313"/>
      <c r="AI1801" s="313"/>
      <c r="AJ1801" s="313"/>
      <c r="AK1801" s="313"/>
      <c r="AL1801" s="313"/>
      <c r="AM1801" s="313"/>
      <c r="AN1801" s="313"/>
      <c r="AO1801" s="313"/>
      <c r="AP1801" s="313"/>
      <c r="AQ1801" s="313"/>
      <c r="AR1801" s="313"/>
      <c r="AS1801" s="313"/>
      <c r="AT1801" s="313"/>
      <c r="AU1801" s="313"/>
      <c r="AV1801" s="313"/>
      <c r="AW1801" s="313"/>
      <c r="AX1801" s="313"/>
      <c r="AY1801" s="313"/>
      <c r="AZ1801" s="313"/>
      <c r="BA1801" s="313"/>
      <c r="BB1801" s="313"/>
      <c r="BC1801" s="313"/>
      <c r="BD1801" s="313"/>
      <c r="BE1801" s="313"/>
      <c r="BF1801" s="313"/>
      <c r="BG1801" s="313"/>
      <c r="BH1801" s="313"/>
      <c r="BI1801" s="313"/>
      <c r="BJ1801" s="313"/>
      <c r="BK1801" s="313"/>
      <c r="BL1801" s="313"/>
      <c r="BM1801" s="313"/>
      <c r="BN1801" s="313"/>
      <c r="BO1801" s="313"/>
      <c r="BP1801" s="313"/>
      <c r="BQ1801" s="313"/>
      <c r="BR1801" s="313"/>
      <c r="BS1801" s="313"/>
      <c r="BT1801" s="313"/>
      <c r="BU1801" s="313"/>
      <c r="BV1801" s="313"/>
      <c r="BW1801" s="313"/>
      <c r="BX1801" s="313"/>
      <c r="BY1801" s="313"/>
      <c r="BZ1801" s="313"/>
      <c r="CA1801" s="313"/>
      <c r="CB1801" s="313"/>
      <c r="CC1801" s="313"/>
      <c r="CD1801" s="313"/>
      <c r="CE1801" s="313"/>
      <c r="CF1801" s="313"/>
      <c r="CG1801" s="313"/>
      <c r="CH1801" s="313"/>
      <c r="CI1801" s="313"/>
      <c r="CJ1801" s="313"/>
      <c r="CK1801" s="313"/>
      <c r="CL1801" s="313"/>
      <c r="CM1801" s="313"/>
      <c r="CN1801" s="313"/>
      <c r="CO1801" s="313"/>
      <c r="CP1801" s="313"/>
      <c r="CQ1801" s="313"/>
      <c r="CR1801" s="313"/>
      <c r="CS1801" s="313"/>
      <c r="CT1801" s="313"/>
      <c r="CU1801" s="313"/>
      <c r="CV1801" s="313"/>
      <c r="CW1801" s="313"/>
      <c r="CX1801" s="313"/>
      <c r="CY1801" s="313"/>
      <c r="CZ1801" s="313"/>
      <c r="DA1801" s="313"/>
      <c r="DB1801" s="313"/>
      <c r="DC1801" s="313"/>
      <c r="DD1801" s="313"/>
      <c r="DE1801" s="313"/>
      <c r="DF1801" s="313"/>
      <c r="DG1801" s="313"/>
      <c r="DH1801" s="313"/>
      <c r="DI1801" s="313"/>
      <c r="DJ1801" s="313"/>
      <c r="DK1801" s="313"/>
      <c r="DL1801" s="313"/>
      <c r="DM1801" s="313"/>
      <c r="DN1801" s="313"/>
      <c r="DO1801" s="313"/>
      <c r="DP1801" s="313"/>
      <c r="DQ1801" s="313"/>
      <c r="DR1801" s="313"/>
      <c r="DS1801" s="313"/>
      <c r="DT1801" s="313"/>
      <c r="DU1801" s="313"/>
      <c r="DV1801" s="313"/>
      <c r="DW1801" s="313"/>
      <c r="DX1801" s="313"/>
      <c r="DY1801" s="313"/>
      <c r="DZ1801" s="313"/>
      <c r="EA1801" s="313"/>
      <c r="EB1801" s="313"/>
      <c r="EC1801" s="313"/>
      <c r="ED1801" s="313"/>
      <c r="EE1801" s="313"/>
      <c r="EF1801" s="313"/>
      <c r="EG1801" s="313"/>
      <c r="EH1801" s="313"/>
      <c r="EI1801" s="313"/>
      <c r="EJ1801" s="313"/>
      <c r="EK1801" s="313"/>
      <c r="EL1801" s="313"/>
      <c r="EM1801" s="313"/>
      <c r="EN1801" s="313"/>
      <c r="EO1801" s="313"/>
      <c r="EP1801" s="313"/>
      <c r="EQ1801" s="313"/>
      <c r="ER1801" s="313"/>
      <c r="ES1801" s="313"/>
      <c r="ET1801" s="313"/>
      <c r="EU1801" s="313"/>
      <c r="EV1801" s="313"/>
      <c r="EW1801" s="313"/>
      <c r="EX1801" s="313"/>
      <c r="EY1801" s="313"/>
      <c r="EZ1801" s="313"/>
      <c r="FA1801" s="313"/>
      <c r="FB1801" s="313"/>
      <c r="FC1801" s="313"/>
      <c r="FD1801" s="313"/>
      <c r="FE1801" s="313"/>
      <c r="FF1801" s="313"/>
      <c r="FG1801" s="313"/>
      <c r="FH1801" s="313"/>
      <c r="FI1801" s="313"/>
      <c r="FJ1801" s="313"/>
      <c r="FK1801" s="313"/>
      <c r="FL1801" s="313"/>
      <c r="FM1801" s="313"/>
      <c r="FN1801" s="313"/>
      <c r="FO1801" s="313"/>
      <c r="FP1801" s="313"/>
      <c r="FQ1801" s="313"/>
      <c r="FR1801" s="313"/>
      <c r="FS1801" s="313"/>
      <c r="FT1801" s="313"/>
      <c r="FU1801" s="313"/>
      <c r="FV1801" s="313"/>
      <c r="FW1801" s="313"/>
      <c r="FX1801" s="313"/>
      <c r="FY1801" s="313"/>
      <c r="FZ1801" s="313"/>
      <c r="GA1801" s="313"/>
      <c r="GB1801" s="313"/>
      <c r="GC1801" s="313"/>
      <c r="GD1801" s="313"/>
      <c r="GE1801" s="313"/>
      <c r="GF1801" s="313"/>
      <c r="GG1801" s="313"/>
      <c r="GH1801" s="313"/>
      <c r="GI1801" s="313"/>
      <c r="GJ1801" s="313"/>
      <c r="GK1801" s="313"/>
      <c r="GL1801" s="313"/>
      <c r="GM1801" s="313"/>
      <c r="GN1801" s="313"/>
      <c r="GO1801" s="313"/>
      <c r="GP1801" s="313"/>
      <c r="GQ1801" s="313"/>
      <c r="GR1801" s="313"/>
      <c r="GS1801" s="313"/>
      <c r="GT1801" s="313"/>
      <c r="GU1801" s="313"/>
      <c r="GV1801" s="313"/>
      <c r="GW1801" s="313"/>
    </row>
    <row r="1802" spans="1:205" s="18" customFormat="1" ht="25.5" customHeight="1">
      <c r="A1802" s="313"/>
      <c r="B1802" s="198" t="s">
        <v>62</v>
      </c>
      <c r="C1802" s="199"/>
      <c r="D1802" s="40">
        <v>13.4</v>
      </c>
      <c r="E1802" s="40">
        <v>13.4</v>
      </c>
      <c r="F1802" s="199"/>
      <c r="G1802" s="199"/>
      <c r="H1802" s="199"/>
      <c r="I1802" s="199"/>
      <c r="J1802" s="199"/>
      <c r="K1802" s="199"/>
      <c r="L1802" s="199"/>
      <c r="M1802" s="199"/>
      <c r="N1802" s="199"/>
      <c r="O1802" s="199"/>
      <c r="P1802" s="200"/>
      <c r="Q1802" s="200"/>
      <c r="R1802" s="199"/>
      <c r="S1802" s="199"/>
      <c r="T1802" s="313"/>
      <c r="U1802" s="313"/>
      <c r="V1802" s="313"/>
      <c r="W1802" s="313"/>
      <c r="X1802" s="313"/>
      <c r="Y1802" s="313"/>
      <c r="Z1802" s="313"/>
      <c r="AA1802" s="313"/>
      <c r="AB1802" s="313"/>
      <c r="AC1802" s="313"/>
      <c r="AD1802" s="313"/>
      <c r="AE1802" s="313"/>
      <c r="AF1802" s="313"/>
      <c r="AG1802" s="313"/>
      <c r="AH1802" s="313"/>
      <c r="AI1802" s="313"/>
      <c r="AJ1802" s="313"/>
      <c r="AK1802" s="313"/>
      <c r="AL1802" s="313"/>
      <c r="AM1802" s="313"/>
      <c r="AN1802" s="313"/>
      <c r="AO1802" s="313"/>
      <c r="AP1802" s="313"/>
      <c r="AQ1802" s="313"/>
      <c r="AR1802" s="313"/>
      <c r="AS1802" s="313"/>
      <c r="AT1802" s="313"/>
      <c r="AU1802" s="313"/>
      <c r="AV1802" s="313"/>
      <c r="AW1802" s="313"/>
      <c r="AX1802" s="313"/>
      <c r="AY1802" s="313"/>
      <c r="AZ1802" s="313"/>
      <c r="BA1802" s="313"/>
      <c r="BB1802" s="313"/>
      <c r="BC1802" s="313"/>
      <c r="BD1802" s="313"/>
      <c r="BE1802" s="313"/>
      <c r="BF1802" s="313"/>
      <c r="BG1802" s="313"/>
      <c r="BH1802" s="313"/>
      <c r="BI1802" s="313"/>
      <c r="BJ1802" s="313"/>
      <c r="BK1802" s="313"/>
      <c r="BL1802" s="313"/>
      <c r="BM1802" s="313"/>
      <c r="BN1802" s="313"/>
      <c r="BO1802" s="313"/>
      <c r="BP1802" s="313"/>
      <c r="BQ1802" s="313"/>
      <c r="BR1802" s="313"/>
      <c r="BS1802" s="313"/>
      <c r="BT1802" s="313"/>
      <c r="BU1802" s="313"/>
      <c r="BV1802" s="313"/>
      <c r="BW1802" s="313"/>
      <c r="BX1802" s="313"/>
      <c r="BY1802" s="313"/>
      <c r="BZ1802" s="313"/>
      <c r="CA1802" s="313"/>
      <c r="CB1802" s="313"/>
      <c r="CC1802" s="313"/>
      <c r="CD1802" s="313"/>
      <c r="CE1802" s="313"/>
      <c r="CF1802" s="313"/>
      <c r="CG1802" s="313"/>
      <c r="CH1802" s="313"/>
      <c r="CI1802" s="313"/>
      <c r="CJ1802" s="313"/>
      <c r="CK1802" s="313"/>
      <c r="CL1802" s="313"/>
      <c r="CM1802" s="313"/>
      <c r="CN1802" s="313"/>
      <c r="CO1802" s="313"/>
      <c r="CP1802" s="313"/>
      <c r="CQ1802" s="313"/>
      <c r="CR1802" s="313"/>
      <c r="CS1802" s="313"/>
      <c r="CT1802" s="313"/>
      <c r="CU1802" s="313"/>
      <c r="CV1802" s="313"/>
      <c r="CW1802" s="313"/>
      <c r="CX1802" s="313"/>
      <c r="CY1802" s="313"/>
      <c r="CZ1802" s="313"/>
      <c r="DA1802" s="313"/>
      <c r="DB1802" s="313"/>
      <c r="DC1802" s="313"/>
      <c r="DD1802" s="313"/>
      <c r="DE1802" s="313"/>
      <c r="DF1802" s="313"/>
      <c r="DG1802" s="313"/>
      <c r="DH1802" s="313"/>
      <c r="DI1802" s="313"/>
      <c r="DJ1802" s="313"/>
      <c r="DK1802" s="313"/>
      <c r="DL1802" s="313"/>
      <c r="DM1802" s="313"/>
      <c r="DN1802" s="313"/>
      <c r="DO1802" s="313"/>
      <c r="DP1802" s="313"/>
      <c r="DQ1802" s="313"/>
      <c r="DR1802" s="313"/>
      <c r="DS1802" s="313"/>
      <c r="DT1802" s="313"/>
      <c r="DU1802" s="313"/>
      <c r="DV1802" s="313"/>
      <c r="DW1802" s="313"/>
      <c r="DX1802" s="313"/>
      <c r="DY1802" s="313"/>
      <c r="DZ1802" s="313"/>
      <c r="EA1802" s="313"/>
      <c r="EB1802" s="313"/>
      <c r="EC1802" s="313"/>
      <c r="ED1802" s="313"/>
      <c r="EE1802" s="313"/>
      <c r="EF1802" s="313"/>
      <c r="EG1802" s="313"/>
      <c r="EH1802" s="313"/>
      <c r="EI1802" s="313"/>
      <c r="EJ1802" s="313"/>
      <c r="EK1802" s="313"/>
      <c r="EL1802" s="313"/>
      <c r="EM1802" s="313"/>
      <c r="EN1802" s="313"/>
      <c r="EO1802" s="313"/>
      <c r="EP1802" s="313"/>
      <c r="EQ1802" s="313"/>
      <c r="ER1802" s="313"/>
      <c r="ES1802" s="313"/>
      <c r="ET1802" s="313"/>
      <c r="EU1802" s="313"/>
      <c r="EV1802" s="313"/>
      <c r="EW1802" s="313"/>
      <c r="EX1802" s="313"/>
      <c r="EY1802" s="313"/>
      <c r="EZ1802" s="313"/>
      <c r="FA1802" s="313"/>
      <c r="FB1802" s="313"/>
      <c r="FC1802" s="313"/>
      <c r="FD1802" s="313"/>
      <c r="FE1802" s="313"/>
      <c r="FF1802" s="313"/>
      <c r="FG1802" s="313"/>
      <c r="FH1802" s="313"/>
      <c r="FI1802" s="313"/>
      <c r="FJ1802" s="313"/>
      <c r="FK1802" s="313"/>
      <c r="FL1802" s="313"/>
      <c r="FM1802" s="313"/>
      <c r="FN1802" s="313"/>
      <c r="FO1802" s="313"/>
      <c r="FP1802" s="313"/>
      <c r="FQ1802" s="313"/>
      <c r="FR1802" s="313"/>
      <c r="FS1802" s="313"/>
      <c r="FT1802" s="313"/>
      <c r="FU1802" s="313"/>
      <c r="FV1802" s="313"/>
      <c r="FW1802" s="313"/>
      <c r="FX1802" s="313"/>
      <c r="FY1802" s="313"/>
      <c r="FZ1802" s="313"/>
      <c r="GA1802" s="313"/>
      <c r="GB1802" s="313"/>
      <c r="GC1802" s="313"/>
      <c r="GD1802" s="313"/>
      <c r="GE1802" s="313"/>
      <c r="GF1802" s="313"/>
      <c r="GG1802" s="313"/>
      <c r="GH1802" s="313"/>
      <c r="GI1802" s="313"/>
      <c r="GJ1802" s="313"/>
      <c r="GK1802" s="313"/>
      <c r="GL1802" s="313"/>
      <c r="GM1802" s="313"/>
      <c r="GN1802" s="313"/>
      <c r="GO1802" s="313"/>
      <c r="GP1802" s="313"/>
      <c r="GQ1802" s="313"/>
      <c r="GR1802" s="313"/>
      <c r="GS1802" s="313"/>
      <c r="GT1802" s="313"/>
      <c r="GU1802" s="313"/>
      <c r="GV1802" s="313"/>
      <c r="GW1802" s="313"/>
    </row>
    <row r="1803" spans="1:205" s="18" customFormat="1" ht="25.5" customHeight="1">
      <c r="A1803" s="313"/>
      <c r="B1803" s="198" t="s">
        <v>152</v>
      </c>
      <c r="C1803" s="199"/>
      <c r="D1803" s="40">
        <v>20</v>
      </c>
      <c r="E1803" s="40">
        <v>20</v>
      </c>
      <c r="F1803" s="199"/>
      <c r="G1803" s="199"/>
      <c r="H1803" s="199"/>
      <c r="I1803" s="199"/>
      <c r="J1803" s="199"/>
      <c r="K1803" s="199"/>
      <c r="L1803" s="199"/>
      <c r="M1803" s="199"/>
      <c r="N1803" s="199"/>
      <c r="O1803" s="199"/>
      <c r="P1803" s="200"/>
      <c r="Q1803" s="200"/>
      <c r="R1803" s="199"/>
      <c r="S1803" s="199"/>
      <c r="T1803" s="313"/>
      <c r="U1803" s="313"/>
      <c r="V1803" s="313"/>
      <c r="W1803" s="313"/>
      <c r="X1803" s="313"/>
      <c r="Y1803" s="313"/>
      <c r="Z1803" s="313"/>
      <c r="AA1803" s="313"/>
      <c r="AB1803" s="313"/>
      <c r="AC1803" s="313"/>
      <c r="AD1803" s="313"/>
      <c r="AE1803" s="313"/>
      <c r="AF1803" s="313"/>
      <c r="AG1803" s="313"/>
      <c r="AH1803" s="313"/>
      <c r="AI1803" s="313"/>
      <c r="AJ1803" s="313"/>
      <c r="AK1803" s="313"/>
      <c r="AL1803" s="313"/>
      <c r="AM1803" s="313"/>
      <c r="AN1803" s="313"/>
      <c r="AO1803" s="313"/>
      <c r="AP1803" s="313"/>
      <c r="AQ1803" s="313"/>
      <c r="AR1803" s="313"/>
      <c r="AS1803" s="313"/>
      <c r="AT1803" s="313"/>
      <c r="AU1803" s="313"/>
      <c r="AV1803" s="313"/>
      <c r="AW1803" s="313"/>
      <c r="AX1803" s="313"/>
      <c r="AY1803" s="313"/>
      <c r="AZ1803" s="313"/>
      <c r="BA1803" s="313"/>
      <c r="BB1803" s="313"/>
      <c r="BC1803" s="313"/>
      <c r="BD1803" s="313"/>
      <c r="BE1803" s="313"/>
      <c r="BF1803" s="313"/>
      <c r="BG1803" s="313"/>
      <c r="BH1803" s="313"/>
      <c r="BI1803" s="313"/>
      <c r="BJ1803" s="313"/>
      <c r="BK1803" s="313"/>
      <c r="BL1803" s="313"/>
      <c r="BM1803" s="313"/>
      <c r="BN1803" s="313"/>
      <c r="BO1803" s="313"/>
      <c r="BP1803" s="313"/>
      <c r="BQ1803" s="313"/>
      <c r="BR1803" s="313"/>
      <c r="BS1803" s="313"/>
      <c r="BT1803" s="313"/>
      <c r="BU1803" s="313"/>
      <c r="BV1803" s="313"/>
      <c r="BW1803" s="313"/>
      <c r="BX1803" s="313"/>
      <c r="BY1803" s="313"/>
      <c r="BZ1803" s="313"/>
      <c r="CA1803" s="313"/>
      <c r="CB1803" s="313"/>
      <c r="CC1803" s="313"/>
      <c r="CD1803" s="313"/>
      <c r="CE1803" s="313"/>
      <c r="CF1803" s="313"/>
      <c r="CG1803" s="313"/>
      <c r="CH1803" s="313"/>
      <c r="CI1803" s="313"/>
      <c r="CJ1803" s="313"/>
      <c r="CK1803" s="313"/>
      <c r="CL1803" s="313"/>
      <c r="CM1803" s="313"/>
      <c r="CN1803" s="313"/>
      <c r="CO1803" s="313"/>
      <c r="CP1803" s="313"/>
      <c r="CQ1803" s="313"/>
      <c r="CR1803" s="313"/>
      <c r="CS1803" s="313"/>
      <c r="CT1803" s="313"/>
      <c r="CU1803" s="313"/>
      <c r="CV1803" s="313"/>
      <c r="CW1803" s="313"/>
      <c r="CX1803" s="313"/>
      <c r="CY1803" s="313"/>
      <c r="CZ1803" s="313"/>
      <c r="DA1803" s="313"/>
      <c r="DB1803" s="313"/>
      <c r="DC1803" s="313"/>
      <c r="DD1803" s="313"/>
      <c r="DE1803" s="313"/>
      <c r="DF1803" s="313"/>
      <c r="DG1803" s="313"/>
      <c r="DH1803" s="313"/>
      <c r="DI1803" s="313"/>
      <c r="DJ1803" s="313"/>
      <c r="DK1803" s="313"/>
      <c r="DL1803" s="313"/>
      <c r="DM1803" s="313"/>
      <c r="DN1803" s="313"/>
      <c r="DO1803" s="313"/>
      <c r="DP1803" s="313"/>
      <c r="DQ1803" s="313"/>
      <c r="DR1803" s="313"/>
      <c r="DS1803" s="313"/>
      <c r="DT1803" s="313"/>
      <c r="DU1803" s="313"/>
      <c r="DV1803" s="313"/>
      <c r="DW1803" s="313"/>
      <c r="DX1803" s="313"/>
      <c r="DY1803" s="313"/>
      <c r="DZ1803" s="313"/>
      <c r="EA1803" s="313"/>
      <c r="EB1803" s="313"/>
      <c r="EC1803" s="313"/>
      <c r="ED1803" s="313"/>
      <c r="EE1803" s="313"/>
      <c r="EF1803" s="313"/>
      <c r="EG1803" s="313"/>
      <c r="EH1803" s="313"/>
      <c r="EI1803" s="313"/>
      <c r="EJ1803" s="313"/>
      <c r="EK1803" s="313"/>
      <c r="EL1803" s="313"/>
      <c r="EM1803" s="313"/>
      <c r="EN1803" s="313"/>
      <c r="EO1803" s="313"/>
      <c r="EP1803" s="313"/>
      <c r="EQ1803" s="313"/>
      <c r="ER1803" s="313"/>
      <c r="ES1803" s="313"/>
      <c r="ET1803" s="313"/>
      <c r="EU1803" s="313"/>
      <c r="EV1803" s="313"/>
      <c r="EW1803" s="313"/>
      <c r="EX1803" s="313"/>
      <c r="EY1803" s="313"/>
      <c r="EZ1803" s="313"/>
      <c r="FA1803" s="313"/>
      <c r="FB1803" s="313"/>
      <c r="FC1803" s="313"/>
      <c r="FD1803" s="313"/>
      <c r="FE1803" s="313"/>
      <c r="FF1803" s="313"/>
      <c r="FG1803" s="313"/>
      <c r="FH1803" s="313"/>
      <c r="FI1803" s="313"/>
      <c r="FJ1803" s="313"/>
      <c r="FK1803" s="313"/>
      <c r="FL1803" s="313"/>
      <c r="FM1803" s="313"/>
      <c r="FN1803" s="313"/>
      <c r="FO1803" s="313"/>
      <c r="FP1803" s="313"/>
      <c r="FQ1803" s="313"/>
      <c r="FR1803" s="313"/>
      <c r="FS1803" s="313"/>
      <c r="FT1803" s="313"/>
      <c r="FU1803" s="313"/>
      <c r="FV1803" s="313"/>
      <c r="FW1803" s="313"/>
      <c r="FX1803" s="313"/>
      <c r="FY1803" s="313"/>
      <c r="FZ1803" s="313"/>
      <c r="GA1803" s="313"/>
      <c r="GB1803" s="313"/>
      <c r="GC1803" s="313"/>
      <c r="GD1803" s="313"/>
      <c r="GE1803" s="313"/>
      <c r="GF1803" s="313"/>
      <c r="GG1803" s="313"/>
      <c r="GH1803" s="313"/>
      <c r="GI1803" s="313"/>
      <c r="GJ1803" s="313"/>
      <c r="GK1803" s="313"/>
      <c r="GL1803" s="313"/>
      <c r="GM1803" s="313"/>
      <c r="GN1803" s="313"/>
      <c r="GO1803" s="313"/>
      <c r="GP1803" s="313"/>
      <c r="GQ1803" s="313"/>
      <c r="GR1803" s="313"/>
      <c r="GS1803" s="313"/>
      <c r="GT1803" s="313"/>
      <c r="GU1803" s="313"/>
      <c r="GV1803" s="313"/>
      <c r="GW1803" s="313"/>
    </row>
    <row r="1804" spans="1:205" s="18" customFormat="1" ht="25.5" customHeight="1">
      <c r="A1804" s="313"/>
      <c r="B1804" s="198" t="s">
        <v>64</v>
      </c>
      <c r="C1804" s="199"/>
      <c r="D1804" s="40">
        <v>39.8</v>
      </c>
      <c r="E1804" s="40">
        <v>33.8</v>
      </c>
      <c r="F1804" s="199"/>
      <c r="G1804" s="199"/>
      <c r="H1804" s="199"/>
      <c r="I1804" s="199"/>
      <c r="J1804" s="199"/>
      <c r="K1804" s="199"/>
      <c r="L1804" s="199"/>
      <c r="M1804" s="199"/>
      <c r="N1804" s="199"/>
      <c r="O1804" s="199"/>
      <c r="P1804" s="200"/>
      <c r="Q1804" s="200"/>
      <c r="R1804" s="199"/>
      <c r="S1804" s="199"/>
      <c r="T1804" s="313"/>
      <c r="U1804" s="313"/>
      <c r="V1804" s="313"/>
      <c r="W1804" s="313"/>
      <c r="X1804" s="313"/>
      <c r="Y1804" s="313"/>
      <c r="Z1804" s="313"/>
      <c r="AA1804" s="313"/>
      <c r="AB1804" s="313"/>
      <c r="AC1804" s="313"/>
      <c r="AD1804" s="313"/>
      <c r="AE1804" s="313"/>
      <c r="AF1804" s="313"/>
      <c r="AG1804" s="313"/>
      <c r="AH1804" s="313"/>
      <c r="AI1804" s="313"/>
      <c r="AJ1804" s="313"/>
      <c r="AK1804" s="313"/>
      <c r="AL1804" s="313"/>
      <c r="AM1804" s="313"/>
      <c r="AN1804" s="313"/>
      <c r="AO1804" s="313"/>
      <c r="AP1804" s="313"/>
      <c r="AQ1804" s="313"/>
      <c r="AR1804" s="313"/>
      <c r="AS1804" s="313"/>
      <c r="AT1804" s="313"/>
      <c r="AU1804" s="313"/>
      <c r="AV1804" s="313"/>
      <c r="AW1804" s="313"/>
      <c r="AX1804" s="313"/>
      <c r="AY1804" s="313"/>
      <c r="AZ1804" s="313"/>
      <c r="BA1804" s="313"/>
      <c r="BB1804" s="313"/>
      <c r="BC1804" s="313"/>
      <c r="BD1804" s="313"/>
      <c r="BE1804" s="313"/>
      <c r="BF1804" s="313"/>
      <c r="BG1804" s="313"/>
      <c r="BH1804" s="313"/>
      <c r="BI1804" s="313"/>
      <c r="BJ1804" s="313"/>
      <c r="BK1804" s="313"/>
      <c r="BL1804" s="313"/>
      <c r="BM1804" s="313"/>
      <c r="BN1804" s="313"/>
      <c r="BO1804" s="313"/>
      <c r="BP1804" s="313"/>
      <c r="BQ1804" s="313"/>
      <c r="BR1804" s="313"/>
      <c r="BS1804" s="313"/>
      <c r="BT1804" s="313"/>
      <c r="BU1804" s="313"/>
      <c r="BV1804" s="313"/>
      <c r="BW1804" s="313"/>
      <c r="BX1804" s="313"/>
      <c r="BY1804" s="313"/>
      <c r="BZ1804" s="313"/>
      <c r="CA1804" s="313"/>
      <c r="CB1804" s="313"/>
      <c r="CC1804" s="313"/>
      <c r="CD1804" s="313"/>
      <c r="CE1804" s="313"/>
      <c r="CF1804" s="313"/>
      <c r="CG1804" s="313"/>
      <c r="CH1804" s="313"/>
      <c r="CI1804" s="313"/>
      <c r="CJ1804" s="313"/>
      <c r="CK1804" s="313"/>
      <c r="CL1804" s="313"/>
      <c r="CM1804" s="313"/>
      <c r="CN1804" s="313"/>
      <c r="CO1804" s="313"/>
      <c r="CP1804" s="313"/>
      <c r="CQ1804" s="313"/>
      <c r="CR1804" s="313"/>
      <c r="CS1804" s="313"/>
      <c r="CT1804" s="313"/>
      <c r="CU1804" s="313"/>
      <c r="CV1804" s="313"/>
      <c r="CW1804" s="313"/>
      <c r="CX1804" s="313"/>
      <c r="CY1804" s="313"/>
      <c r="CZ1804" s="313"/>
      <c r="DA1804" s="313"/>
      <c r="DB1804" s="313"/>
      <c r="DC1804" s="313"/>
      <c r="DD1804" s="313"/>
      <c r="DE1804" s="313"/>
      <c r="DF1804" s="313"/>
      <c r="DG1804" s="313"/>
      <c r="DH1804" s="313"/>
      <c r="DI1804" s="313"/>
      <c r="DJ1804" s="313"/>
      <c r="DK1804" s="313"/>
      <c r="DL1804" s="313"/>
      <c r="DM1804" s="313"/>
      <c r="DN1804" s="313"/>
      <c r="DO1804" s="313"/>
      <c r="DP1804" s="313"/>
      <c r="DQ1804" s="313"/>
      <c r="DR1804" s="313"/>
      <c r="DS1804" s="313"/>
      <c r="DT1804" s="313"/>
      <c r="DU1804" s="313"/>
      <c r="DV1804" s="313"/>
      <c r="DW1804" s="313"/>
      <c r="DX1804" s="313"/>
      <c r="DY1804" s="313"/>
      <c r="DZ1804" s="313"/>
      <c r="EA1804" s="313"/>
      <c r="EB1804" s="313"/>
      <c r="EC1804" s="313"/>
      <c r="ED1804" s="313"/>
      <c r="EE1804" s="313"/>
      <c r="EF1804" s="313"/>
      <c r="EG1804" s="313"/>
      <c r="EH1804" s="313"/>
      <c r="EI1804" s="313"/>
      <c r="EJ1804" s="313"/>
      <c r="EK1804" s="313"/>
      <c r="EL1804" s="313"/>
      <c r="EM1804" s="313"/>
      <c r="EN1804" s="313"/>
      <c r="EO1804" s="313"/>
      <c r="EP1804" s="313"/>
      <c r="EQ1804" s="313"/>
      <c r="ER1804" s="313"/>
      <c r="ES1804" s="313"/>
      <c r="ET1804" s="313"/>
      <c r="EU1804" s="313"/>
      <c r="EV1804" s="313"/>
      <c r="EW1804" s="313"/>
      <c r="EX1804" s="313"/>
      <c r="EY1804" s="313"/>
      <c r="EZ1804" s="313"/>
      <c r="FA1804" s="313"/>
      <c r="FB1804" s="313"/>
      <c r="FC1804" s="313"/>
      <c r="FD1804" s="313"/>
      <c r="FE1804" s="313"/>
      <c r="FF1804" s="313"/>
      <c r="FG1804" s="313"/>
      <c r="FH1804" s="313"/>
      <c r="FI1804" s="313"/>
      <c r="FJ1804" s="313"/>
      <c r="FK1804" s="313"/>
      <c r="FL1804" s="313"/>
      <c r="FM1804" s="313"/>
      <c r="FN1804" s="313"/>
      <c r="FO1804" s="313"/>
      <c r="FP1804" s="313"/>
      <c r="FQ1804" s="313"/>
      <c r="FR1804" s="313"/>
      <c r="FS1804" s="313"/>
      <c r="FT1804" s="313"/>
      <c r="FU1804" s="313"/>
      <c r="FV1804" s="313"/>
      <c r="FW1804" s="313"/>
      <c r="FX1804" s="313"/>
      <c r="FY1804" s="313"/>
      <c r="FZ1804" s="313"/>
      <c r="GA1804" s="313"/>
      <c r="GB1804" s="313"/>
      <c r="GC1804" s="313"/>
      <c r="GD1804" s="313"/>
      <c r="GE1804" s="313"/>
      <c r="GF1804" s="313"/>
      <c r="GG1804" s="313"/>
      <c r="GH1804" s="313"/>
      <c r="GI1804" s="313"/>
      <c r="GJ1804" s="313"/>
      <c r="GK1804" s="313"/>
      <c r="GL1804" s="313"/>
      <c r="GM1804" s="313"/>
      <c r="GN1804" s="313"/>
      <c r="GO1804" s="313"/>
      <c r="GP1804" s="313"/>
      <c r="GQ1804" s="313"/>
      <c r="GR1804" s="313"/>
      <c r="GS1804" s="313"/>
      <c r="GT1804" s="313"/>
      <c r="GU1804" s="313"/>
      <c r="GV1804" s="313"/>
      <c r="GW1804" s="313"/>
    </row>
    <row r="1805" spans="1:205" s="18" customFormat="1" ht="25.5" customHeight="1">
      <c r="A1805" s="313"/>
      <c r="B1805" s="198" t="s">
        <v>66</v>
      </c>
      <c r="C1805" s="199"/>
      <c r="D1805" s="40">
        <v>4</v>
      </c>
      <c r="E1805" s="40">
        <v>4</v>
      </c>
      <c r="F1805" s="199"/>
      <c r="G1805" s="199"/>
      <c r="H1805" s="199"/>
      <c r="I1805" s="199"/>
      <c r="J1805" s="199"/>
      <c r="K1805" s="199"/>
      <c r="L1805" s="199"/>
      <c r="M1805" s="199"/>
      <c r="N1805" s="199"/>
      <c r="O1805" s="199"/>
      <c r="P1805" s="200"/>
      <c r="Q1805" s="200"/>
      <c r="R1805" s="199"/>
      <c r="S1805" s="199"/>
      <c r="T1805" s="313"/>
      <c r="U1805" s="313"/>
      <c r="V1805" s="313"/>
      <c r="W1805" s="313"/>
      <c r="X1805" s="313"/>
      <c r="Y1805" s="313"/>
      <c r="Z1805" s="313"/>
      <c r="AA1805" s="313"/>
      <c r="AB1805" s="313"/>
      <c r="AC1805" s="313"/>
      <c r="AD1805" s="313"/>
      <c r="AE1805" s="313"/>
      <c r="AF1805" s="313"/>
      <c r="AG1805" s="313"/>
      <c r="AH1805" s="313"/>
      <c r="AI1805" s="313"/>
      <c r="AJ1805" s="313"/>
      <c r="AK1805" s="313"/>
      <c r="AL1805" s="313"/>
      <c r="AM1805" s="313"/>
      <c r="AN1805" s="313"/>
      <c r="AO1805" s="313"/>
      <c r="AP1805" s="313"/>
      <c r="AQ1805" s="313"/>
      <c r="AR1805" s="313"/>
      <c r="AS1805" s="313"/>
      <c r="AT1805" s="313"/>
      <c r="AU1805" s="313"/>
      <c r="AV1805" s="313"/>
      <c r="AW1805" s="313"/>
      <c r="AX1805" s="313"/>
      <c r="AY1805" s="313"/>
      <c r="AZ1805" s="313"/>
      <c r="BA1805" s="313"/>
      <c r="BB1805" s="313"/>
      <c r="BC1805" s="313"/>
      <c r="BD1805" s="313"/>
      <c r="BE1805" s="313"/>
      <c r="BF1805" s="313"/>
      <c r="BG1805" s="313"/>
      <c r="BH1805" s="313"/>
      <c r="BI1805" s="313"/>
      <c r="BJ1805" s="313"/>
      <c r="BK1805" s="313"/>
      <c r="BL1805" s="313"/>
      <c r="BM1805" s="313"/>
      <c r="BN1805" s="313"/>
      <c r="BO1805" s="313"/>
      <c r="BP1805" s="313"/>
      <c r="BQ1805" s="313"/>
      <c r="BR1805" s="313"/>
      <c r="BS1805" s="313"/>
      <c r="BT1805" s="313"/>
      <c r="BU1805" s="313"/>
      <c r="BV1805" s="313"/>
      <c r="BW1805" s="313"/>
      <c r="BX1805" s="313"/>
      <c r="BY1805" s="313"/>
      <c r="BZ1805" s="313"/>
      <c r="CA1805" s="313"/>
      <c r="CB1805" s="313"/>
      <c r="CC1805" s="313"/>
      <c r="CD1805" s="313"/>
      <c r="CE1805" s="313"/>
      <c r="CF1805" s="313"/>
      <c r="CG1805" s="313"/>
      <c r="CH1805" s="313"/>
      <c r="CI1805" s="313"/>
      <c r="CJ1805" s="313"/>
      <c r="CK1805" s="313"/>
      <c r="CL1805" s="313"/>
      <c r="CM1805" s="313"/>
      <c r="CN1805" s="313"/>
      <c r="CO1805" s="313"/>
      <c r="CP1805" s="313"/>
      <c r="CQ1805" s="313"/>
      <c r="CR1805" s="313"/>
      <c r="CS1805" s="313"/>
      <c r="CT1805" s="313"/>
      <c r="CU1805" s="313"/>
      <c r="CV1805" s="313"/>
      <c r="CW1805" s="313"/>
      <c r="CX1805" s="313"/>
      <c r="CY1805" s="313"/>
      <c r="CZ1805" s="313"/>
      <c r="DA1805" s="313"/>
      <c r="DB1805" s="313"/>
      <c r="DC1805" s="313"/>
      <c r="DD1805" s="313"/>
      <c r="DE1805" s="313"/>
      <c r="DF1805" s="313"/>
      <c r="DG1805" s="313"/>
      <c r="DH1805" s="313"/>
      <c r="DI1805" s="313"/>
      <c r="DJ1805" s="313"/>
      <c r="DK1805" s="313"/>
      <c r="DL1805" s="313"/>
      <c r="DM1805" s="313"/>
      <c r="DN1805" s="313"/>
      <c r="DO1805" s="313"/>
      <c r="DP1805" s="313"/>
      <c r="DQ1805" s="313"/>
      <c r="DR1805" s="313"/>
      <c r="DS1805" s="313"/>
      <c r="DT1805" s="313"/>
      <c r="DU1805" s="313"/>
      <c r="DV1805" s="313"/>
      <c r="DW1805" s="313"/>
      <c r="DX1805" s="313"/>
      <c r="DY1805" s="313"/>
      <c r="DZ1805" s="313"/>
      <c r="EA1805" s="313"/>
      <c r="EB1805" s="313"/>
      <c r="EC1805" s="313"/>
      <c r="ED1805" s="313"/>
      <c r="EE1805" s="313"/>
      <c r="EF1805" s="313"/>
      <c r="EG1805" s="313"/>
      <c r="EH1805" s="313"/>
      <c r="EI1805" s="313"/>
      <c r="EJ1805" s="313"/>
      <c r="EK1805" s="313"/>
      <c r="EL1805" s="313"/>
      <c r="EM1805" s="313"/>
      <c r="EN1805" s="313"/>
      <c r="EO1805" s="313"/>
      <c r="EP1805" s="313"/>
      <c r="EQ1805" s="313"/>
      <c r="ER1805" s="313"/>
      <c r="ES1805" s="313"/>
      <c r="ET1805" s="313"/>
      <c r="EU1805" s="313"/>
      <c r="EV1805" s="313"/>
      <c r="EW1805" s="313"/>
      <c r="EX1805" s="313"/>
      <c r="EY1805" s="313"/>
      <c r="EZ1805" s="313"/>
      <c r="FA1805" s="313"/>
      <c r="FB1805" s="313"/>
      <c r="FC1805" s="313"/>
      <c r="FD1805" s="313"/>
      <c r="FE1805" s="313"/>
      <c r="FF1805" s="313"/>
      <c r="FG1805" s="313"/>
      <c r="FH1805" s="313"/>
      <c r="FI1805" s="313"/>
      <c r="FJ1805" s="313"/>
      <c r="FK1805" s="313"/>
      <c r="FL1805" s="313"/>
      <c r="FM1805" s="313"/>
      <c r="FN1805" s="313"/>
      <c r="FO1805" s="313"/>
      <c r="FP1805" s="313"/>
      <c r="FQ1805" s="313"/>
      <c r="FR1805" s="313"/>
      <c r="FS1805" s="313"/>
      <c r="FT1805" s="313"/>
      <c r="FU1805" s="313"/>
      <c r="FV1805" s="313"/>
      <c r="FW1805" s="313"/>
      <c r="FX1805" s="313"/>
      <c r="FY1805" s="313"/>
      <c r="FZ1805" s="313"/>
      <c r="GA1805" s="313"/>
      <c r="GB1805" s="313"/>
      <c r="GC1805" s="313"/>
      <c r="GD1805" s="313"/>
      <c r="GE1805" s="313"/>
      <c r="GF1805" s="313"/>
      <c r="GG1805" s="313"/>
      <c r="GH1805" s="313"/>
      <c r="GI1805" s="313"/>
      <c r="GJ1805" s="313"/>
      <c r="GK1805" s="313"/>
      <c r="GL1805" s="313"/>
      <c r="GM1805" s="313"/>
      <c r="GN1805" s="313"/>
      <c r="GO1805" s="313"/>
      <c r="GP1805" s="313"/>
      <c r="GQ1805" s="313"/>
      <c r="GR1805" s="313"/>
      <c r="GS1805" s="313"/>
      <c r="GT1805" s="313"/>
      <c r="GU1805" s="313"/>
      <c r="GV1805" s="313"/>
      <c r="GW1805" s="313"/>
    </row>
    <row r="1806" spans="1:205" s="19" customFormat="1" ht="25.5" customHeight="1">
      <c r="A1806" s="314"/>
      <c r="B1806" s="201" t="s">
        <v>126</v>
      </c>
      <c r="C1806" s="202"/>
      <c r="D1806" s="23"/>
      <c r="E1806" s="23">
        <v>16</v>
      </c>
      <c r="F1806" s="202"/>
      <c r="G1806" s="202"/>
      <c r="H1806" s="202"/>
      <c r="I1806" s="202"/>
      <c r="J1806" s="202"/>
      <c r="K1806" s="202"/>
      <c r="L1806" s="202"/>
      <c r="M1806" s="202"/>
      <c r="N1806" s="202"/>
      <c r="O1806" s="202"/>
      <c r="P1806" s="203"/>
      <c r="Q1806" s="203"/>
      <c r="R1806" s="202"/>
      <c r="S1806" s="202"/>
      <c r="T1806" s="314"/>
      <c r="U1806" s="314"/>
      <c r="V1806" s="314"/>
      <c r="W1806" s="314"/>
      <c r="X1806" s="314"/>
      <c r="Y1806" s="314"/>
      <c r="Z1806" s="314"/>
      <c r="AA1806" s="314"/>
      <c r="AB1806" s="314"/>
      <c r="AC1806" s="314"/>
      <c r="AD1806" s="314"/>
      <c r="AE1806" s="314"/>
      <c r="AF1806" s="314"/>
      <c r="AG1806" s="314"/>
      <c r="AH1806" s="314"/>
      <c r="AI1806" s="314"/>
      <c r="AJ1806" s="314"/>
      <c r="AK1806" s="314"/>
      <c r="AL1806" s="314"/>
      <c r="AM1806" s="314"/>
      <c r="AN1806" s="314"/>
      <c r="AO1806" s="314"/>
      <c r="AP1806" s="314"/>
      <c r="AQ1806" s="314"/>
      <c r="AR1806" s="314"/>
      <c r="AS1806" s="314"/>
      <c r="AT1806" s="314"/>
      <c r="AU1806" s="314"/>
      <c r="AV1806" s="314"/>
      <c r="AW1806" s="314"/>
      <c r="AX1806" s="314"/>
      <c r="AY1806" s="314"/>
      <c r="AZ1806" s="314"/>
      <c r="BA1806" s="314"/>
      <c r="BB1806" s="314"/>
      <c r="BC1806" s="314"/>
      <c r="BD1806" s="314"/>
      <c r="BE1806" s="314"/>
      <c r="BF1806" s="314"/>
      <c r="BG1806" s="314"/>
      <c r="BH1806" s="314"/>
      <c r="BI1806" s="314"/>
      <c r="BJ1806" s="314"/>
      <c r="BK1806" s="314"/>
      <c r="BL1806" s="314"/>
      <c r="BM1806" s="314"/>
      <c r="BN1806" s="314"/>
      <c r="BO1806" s="314"/>
      <c r="BP1806" s="314"/>
      <c r="BQ1806" s="314"/>
      <c r="BR1806" s="314"/>
      <c r="BS1806" s="314"/>
      <c r="BT1806" s="314"/>
      <c r="BU1806" s="314"/>
      <c r="BV1806" s="314"/>
      <c r="BW1806" s="314"/>
      <c r="BX1806" s="314"/>
      <c r="BY1806" s="314"/>
      <c r="BZ1806" s="314"/>
      <c r="CA1806" s="314"/>
      <c r="CB1806" s="314"/>
      <c r="CC1806" s="314"/>
      <c r="CD1806" s="314"/>
      <c r="CE1806" s="314"/>
      <c r="CF1806" s="314"/>
      <c r="CG1806" s="314"/>
      <c r="CH1806" s="314"/>
      <c r="CI1806" s="314"/>
      <c r="CJ1806" s="314"/>
      <c r="CK1806" s="314"/>
      <c r="CL1806" s="314"/>
      <c r="CM1806" s="314"/>
      <c r="CN1806" s="314"/>
      <c r="CO1806" s="314"/>
      <c r="CP1806" s="314"/>
      <c r="CQ1806" s="314"/>
      <c r="CR1806" s="314"/>
      <c r="CS1806" s="314"/>
      <c r="CT1806" s="314"/>
      <c r="CU1806" s="314"/>
      <c r="CV1806" s="314"/>
      <c r="CW1806" s="314"/>
      <c r="CX1806" s="314"/>
      <c r="CY1806" s="314"/>
      <c r="CZ1806" s="314"/>
      <c r="DA1806" s="314"/>
      <c r="DB1806" s="314"/>
      <c r="DC1806" s="314"/>
      <c r="DD1806" s="314"/>
      <c r="DE1806" s="314"/>
      <c r="DF1806" s="314"/>
      <c r="DG1806" s="314"/>
      <c r="DH1806" s="314"/>
      <c r="DI1806" s="314"/>
      <c r="DJ1806" s="314"/>
      <c r="DK1806" s="314"/>
      <c r="DL1806" s="314"/>
      <c r="DM1806" s="314"/>
      <c r="DN1806" s="314"/>
      <c r="DO1806" s="314"/>
      <c r="DP1806" s="314"/>
      <c r="DQ1806" s="314"/>
      <c r="DR1806" s="314"/>
      <c r="DS1806" s="314"/>
      <c r="DT1806" s="314"/>
      <c r="DU1806" s="314"/>
      <c r="DV1806" s="314"/>
      <c r="DW1806" s="314"/>
      <c r="DX1806" s="314"/>
      <c r="DY1806" s="314"/>
      <c r="DZ1806" s="314"/>
      <c r="EA1806" s="314"/>
      <c r="EB1806" s="314"/>
      <c r="EC1806" s="314"/>
      <c r="ED1806" s="314"/>
      <c r="EE1806" s="314"/>
      <c r="EF1806" s="314"/>
      <c r="EG1806" s="314"/>
      <c r="EH1806" s="314"/>
      <c r="EI1806" s="314"/>
      <c r="EJ1806" s="314"/>
      <c r="EK1806" s="314"/>
      <c r="EL1806" s="314"/>
      <c r="EM1806" s="314"/>
      <c r="EN1806" s="314"/>
      <c r="EO1806" s="314"/>
      <c r="EP1806" s="314"/>
      <c r="EQ1806" s="314"/>
      <c r="ER1806" s="314"/>
      <c r="ES1806" s="314"/>
      <c r="ET1806" s="314"/>
      <c r="EU1806" s="314"/>
      <c r="EV1806" s="314"/>
      <c r="EW1806" s="314"/>
      <c r="EX1806" s="314"/>
      <c r="EY1806" s="314"/>
      <c r="EZ1806" s="314"/>
      <c r="FA1806" s="314"/>
      <c r="FB1806" s="314"/>
      <c r="FC1806" s="314"/>
      <c r="FD1806" s="314"/>
      <c r="FE1806" s="314"/>
      <c r="FF1806" s="314"/>
      <c r="FG1806" s="314"/>
      <c r="FH1806" s="314"/>
      <c r="FI1806" s="314"/>
      <c r="FJ1806" s="314"/>
      <c r="FK1806" s="314"/>
      <c r="FL1806" s="314"/>
      <c r="FM1806" s="314"/>
      <c r="FN1806" s="314"/>
      <c r="FO1806" s="314"/>
      <c r="FP1806" s="314"/>
      <c r="FQ1806" s="314"/>
      <c r="FR1806" s="314"/>
      <c r="FS1806" s="314"/>
      <c r="FT1806" s="314"/>
      <c r="FU1806" s="314"/>
      <c r="FV1806" s="314"/>
      <c r="FW1806" s="314"/>
      <c r="FX1806" s="314"/>
      <c r="FY1806" s="314"/>
      <c r="FZ1806" s="314"/>
      <c r="GA1806" s="314"/>
      <c r="GB1806" s="314"/>
      <c r="GC1806" s="314"/>
      <c r="GD1806" s="314"/>
      <c r="GE1806" s="314"/>
      <c r="GF1806" s="314"/>
      <c r="GG1806" s="314"/>
      <c r="GH1806" s="314"/>
      <c r="GI1806" s="314"/>
      <c r="GJ1806" s="314"/>
      <c r="GK1806" s="314"/>
      <c r="GL1806" s="314"/>
      <c r="GM1806" s="314"/>
      <c r="GN1806" s="314"/>
      <c r="GO1806" s="314"/>
      <c r="GP1806" s="314"/>
      <c r="GQ1806" s="314"/>
      <c r="GR1806" s="314"/>
      <c r="GS1806" s="314"/>
      <c r="GT1806" s="314"/>
      <c r="GU1806" s="314"/>
      <c r="GV1806" s="314"/>
      <c r="GW1806" s="314"/>
    </row>
    <row r="1807" spans="1:205" s="18" customFormat="1" ht="25.5" customHeight="1">
      <c r="A1807" s="313"/>
      <c r="B1807" s="89" t="s">
        <v>15</v>
      </c>
      <c r="C1807" s="199"/>
      <c r="D1807" s="40">
        <v>0.7</v>
      </c>
      <c r="E1807" s="40">
        <v>0.7</v>
      </c>
      <c r="F1807" s="199"/>
      <c r="G1807" s="199"/>
      <c r="H1807" s="199"/>
      <c r="I1807" s="199"/>
      <c r="J1807" s="199"/>
      <c r="K1807" s="199"/>
      <c r="L1807" s="199"/>
      <c r="M1807" s="199"/>
      <c r="N1807" s="199"/>
      <c r="O1807" s="199"/>
      <c r="P1807" s="200"/>
      <c r="Q1807" s="200"/>
      <c r="R1807" s="199"/>
      <c r="S1807" s="199"/>
      <c r="T1807" s="313"/>
      <c r="U1807" s="313"/>
      <c r="V1807" s="313"/>
      <c r="W1807" s="313"/>
      <c r="X1807" s="313"/>
      <c r="Y1807" s="313"/>
      <c r="Z1807" s="313"/>
      <c r="AA1807" s="313"/>
      <c r="AB1807" s="313"/>
      <c r="AC1807" s="313"/>
      <c r="AD1807" s="313"/>
      <c r="AE1807" s="313"/>
      <c r="AF1807" s="313"/>
      <c r="AG1807" s="313"/>
      <c r="AH1807" s="313"/>
      <c r="AI1807" s="313"/>
      <c r="AJ1807" s="313"/>
      <c r="AK1807" s="313"/>
      <c r="AL1807" s="313"/>
      <c r="AM1807" s="313"/>
      <c r="AN1807" s="313"/>
      <c r="AO1807" s="313"/>
      <c r="AP1807" s="313"/>
      <c r="AQ1807" s="313"/>
      <c r="AR1807" s="313"/>
      <c r="AS1807" s="313"/>
      <c r="AT1807" s="313"/>
      <c r="AU1807" s="313"/>
      <c r="AV1807" s="313"/>
      <c r="AW1807" s="313"/>
      <c r="AX1807" s="313"/>
      <c r="AY1807" s="313"/>
      <c r="AZ1807" s="313"/>
      <c r="BA1807" s="313"/>
      <c r="BB1807" s="313"/>
      <c r="BC1807" s="313"/>
      <c r="BD1807" s="313"/>
      <c r="BE1807" s="313"/>
      <c r="BF1807" s="313"/>
      <c r="BG1807" s="313"/>
      <c r="BH1807" s="313"/>
      <c r="BI1807" s="313"/>
      <c r="BJ1807" s="313"/>
      <c r="BK1807" s="313"/>
      <c r="BL1807" s="313"/>
      <c r="BM1807" s="313"/>
      <c r="BN1807" s="313"/>
      <c r="BO1807" s="313"/>
      <c r="BP1807" s="313"/>
      <c r="BQ1807" s="313"/>
      <c r="BR1807" s="313"/>
      <c r="BS1807" s="313"/>
      <c r="BT1807" s="313"/>
      <c r="BU1807" s="313"/>
      <c r="BV1807" s="313"/>
      <c r="BW1807" s="313"/>
      <c r="BX1807" s="313"/>
      <c r="BY1807" s="313"/>
      <c r="BZ1807" s="313"/>
      <c r="CA1807" s="313"/>
      <c r="CB1807" s="313"/>
      <c r="CC1807" s="313"/>
      <c r="CD1807" s="313"/>
      <c r="CE1807" s="313"/>
      <c r="CF1807" s="313"/>
      <c r="CG1807" s="313"/>
      <c r="CH1807" s="313"/>
      <c r="CI1807" s="313"/>
      <c r="CJ1807" s="313"/>
      <c r="CK1807" s="313"/>
      <c r="CL1807" s="313"/>
      <c r="CM1807" s="313"/>
      <c r="CN1807" s="313"/>
      <c r="CO1807" s="313"/>
      <c r="CP1807" s="313"/>
      <c r="CQ1807" s="313"/>
      <c r="CR1807" s="313"/>
      <c r="CS1807" s="313"/>
      <c r="CT1807" s="313"/>
      <c r="CU1807" s="313"/>
      <c r="CV1807" s="313"/>
      <c r="CW1807" s="313"/>
      <c r="CX1807" s="313"/>
      <c r="CY1807" s="313"/>
      <c r="CZ1807" s="313"/>
      <c r="DA1807" s="313"/>
      <c r="DB1807" s="313"/>
      <c r="DC1807" s="313"/>
      <c r="DD1807" s="313"/>
      <c r="DE1807" s="313"/>
      <c r="DF1807" s="313"/>
      <c r="DG1807" s="313"/>
      <c r="DH1807" s="313"/>
      <c r="DI1807" s="313"/>
      <c r="DJ1807" s="313"/>
      <c r="DK1807" s="313"/>
      <c r="DL1807" s="313"/>
      <c r="DM1807" s="313"/>
      <c r="DN1807" s="313"/>
      <c r="DO1807" s="313"/>
      <c r="DP1807" s="313"/>
      <c r="DQ1807" s="313"/>
      <c r="DR1807" s="313"/>
      <c r="DS1807" s="313"/>
      <c r="DT1807" s="313"/>
      <c r="DU1807" s="313"/>
      <c r="DV1807" s="313"/>
      <c r="DW1807" s="313"/>
      <c r="DX1807" s="313"/>
      <c r="DY1807" s="313"/>
      <c r="DZ1807" s="313"/>
      <c r="EA1807" s="313"/>
      <c r="EB1807" s="313"/>
      <c r="EC1807" s="313"/>
      <c r="ED1807" s="313"/>
      <c r="EE1807" s="313"/>
      <c r="EF1807" s="313"/>
      <c r="EG1807" s="313"/>
      <c r="EH1807" s="313"/>
      <c r="EI1807" s="313"/>
      <c r="EJ1807" s="313"/>
      <c r="EK1807" s="313"/>
      <c r="EL1807" s="313"/>
      <c r="EM1807" s="313"/>
      <c r="EN1807" s="313"/>
      <c r="EO1807" s="313"/>
      <c r="EP1807" s="313"/>
      <c r="EQ1807" s="313"/>
      <c r="ER1807" s="313"/>
      <c r="ES1807" s="313"/>
      <c r="ET1807" s="313"/>
      <c r="EU1807" s="313"/>
      <c r="EV1807" s="313"/>
      <c r="EW1807" s="313"/>
      <c r="EX1807" s="313"/>
      <c r="EY1807" s="313"/>
      <c r="EZ1807" s="313"/>
      <c r="FA1807" s="313"/>
      <c r="FB1807" s="313"/>
      <c r="FC1807" s="313"/>
      <c r="FD1807" s="313"/>
      <c r="FE1807" s="313"/>
      <c r="FF1807" s="313"/>
      <c r="FG1807" s="313"/>
      <c r="FH1807" s="313"/>
      <c r="FI1807" s="313"/>
      <c r="FJ1807" s="313"/>
      <c r="FK1807" s="313"/>
      <c r="FL1807" s="313"/>
      <c r="FM1807" s="313"/>
      <c r="FN1807" s="313"/>
      <c r="FO1807" s="313"/>
      <c r="FP1807" s="313"/>
      <c r="FQ1807" s="313"/>
      <c r="FR1807" s="313"/>
      <c r="FS1807" s="313"/>
      <c r="FT1807" s="313"/>
      <c r="FU1807" s="313"/>
      <c r="FV1807" s="313"/>
      <c r="FW1807" s="313"/>
      <c r="FX1807" s="313"/>
      <c r="FY1807" s="313"/>
      <c r="FZ1807" s="313"/>
      <c r="GA1807" s="313"/>
      <c r="GB1807" s="313"/>
      <c r="GC1807" s="313"/>
      <c r="GD1807" s="313"/>
      <c r="GE1807" s="313"/>
      <c r="GF1807" s="313"/>
      <c r="GG1807" s="313"/>
      <c r="GH1807" s="313"/>
      <c r="GI1807" s="313"/>
      <c r="GJ1807" s="313"/>
      <c r="GK1807" s="313"/>
      <c r="GL1807" s="313"/>
      <c r="GM1807" s="313"/>
      <c r="GN1807" s="313"/>
      <c r="GO1807" s="313"/>
      <c r="GP1807" s="313"/>
      <c r="GQ1807" s="313"/>
      <c r="GR1807" s="313"/>
      <c r="GS1807" s="313"/>
      <c r="GT1807" s="313"/>
      <c r="GU1807" s="313"/>
      <c r="GV1807" s="313"/>
      <c r="GW1807" s="313"/>
    </row>
    <row r="1808" spans="1:205" s="18" customFormat="1" ht="36" customHeight="1">
      <c r="A1808" s="313"/>
      <c r="B1808" s="198" t="s">
        <v>65</v>
      </c>
      <c r="C1808" s="199"/>
      <c r="D1808" s="40">
        <v>6</v>
      </c>
      <c r="E1808" s="40">
        <v>6</v>
      </c>
      <c r="F1808" s="199"/>
      <c r="G1808" s="199"/>
      <c r="H1808" s="199"/>
      <c r="I1808" s="199"/>
      <c r="J1808" s="199"/>
      <c r="K1808" s="199"/>
      <c r="L1808" s="199"/>
      <c r="M1808" s="199"/>
      <c r="N1808" s="199"/>
      <c r="O1808" s="199"/>
      <c r="P1808" s="200"/>
      <c r="Q1808" s="200"/>
      <c r="R1808" s="199"/>
      <c r="S1808" s="199"/>
      <c r="T1808" s="313"/>
      <c r="U1808" s="313"/>
      <c r="V1808" s="313"/>
      <c r="W1808" s="313"/>
      <c r="X1808" s="313"/>
      <c r="Y1808" s="313"/>
      <c r="Z1808" s="313"/>
      <c r="AA1808" s="313"/>
      <c r="AB1808" s="313"/>
      <c r="AC1808" s="313"/>
      <c r="AD1808" s="313"/>
      <c r="AE1808" s="313"/>
      <c r="AF1808" s="313"/>
      <c r="AG1808" s="313"/>
      <c r="AH1808" s="313"/>
      <c r="AI1808" s="313"/>
      <c r="AJ1808" s="313"/>
      <c r="AK1808" s="313"/>
      <c r="AL1808" s="313"/>
      <c r="AM1808" s="313"/>
      <c r="AN1808" s="313"/>
      <c r="AO1808" s="313"/>
      <c r="AP1808" s="313"/>
      <c r="AQ1808" s="313"/>
      <c r="AR1808" s="313"/>
      <c r="AS1808" s="313"/>
      <c r="AT1808" s="313"/>
      <c r="AU1808" s="313"/>
      <c r="AV1808" s="313"/>
      <c r="AW1808" s="313"/>
      <c r="AX1808" s="313"/>
      <c r="AY1808" s="313"/>
      <c r="AZ1808" s="313"/>
      <c r="BA1808" s="313"/>
      <c r="BB1808" s="313"/>
      <c r="BC1808" s="313"/>
      <c r="BD1808" s="313"/>
      <c r="BE1808" s="313"/>
      <c r="BF1808" s="313"/>
      <c r="BG1808" s="313"/>
      <c r="BH1808" s="313"/>
      <c r="BI1808" s="313"/>
      <c r="BJ1808" s="313"/>
      <c r="BK1808" s="313"/>
      <c r="BL1808" s="313"/>
      <c r="BM1808" s="313"/>
      <c r="BN1808" s="313"/>
      <c r="BO1808" s="313"/>
      <c r="BP1808" s="313"/>
      <c r="BQ1808" s="313"/>
      <c r="BR1808" s="313"/>
      <c r="BS1808" s="313"/>
      <c r="BT1808" s="313"/>
      <c r="BU1808" s="313"/>
      <c r="BV1808" s="313"/>
      <c r="BW1808" s="313"/>
      <c r="BX1808" s="313"/>
      <c r="BY1808" s="313"/>
      <c r="BZ1808" s="313"/>
      <c r="CA1808" s="313"/>
      <c r="CB1808" s="313"/>
      <c r="CC1808" s="313"/>
      <c r="CD1808" s="313"/>
      <c r="CE1808" s="313"/>
      <c r="CF1808" s="313"/>
      <c r="CG1808" s="313"/>
      <c r="CH1808" s="313"/>
      <c r="CI1808" s="313"/>
      <c r="CJ1808" s="313"/>
      <c r="CK1808" s="313"/>
      <c r="CL1808" s="313"/>
      <c r="CM1808" s="313"/>
      <c r="CN1808" s="313"/>
      <c r="CO1808" s="313"/>
      <c r="CP1808" s="313"/>
      <c r="CQ1808" s="313"/>
      <c r="CR1808" s="313"/>
      <c r="CS1808" s="313"/>
      <c r="CT1808" s="313"/>
      <c r="CU1808" s="313"/>
      <c r="CV1808" s="313"/>
      <c r="CW1808" s="313"/>
      <c r="CX1808" s="313"/>
      <c r="CY1808" s="313"/>
      <c r="CZ1808" s="313"/>
      <c r="DA1808" s="313"/>
      <c r="DB1808" s="313"/>
      <c r="DC1808" s="313"/>
      <c r="DD1808" s="313"/>
      <c r="DE1808" s="313"/>
      <c r="DF1808" s="313"/>
      <c r="DG1808" s="313"/>
      <c r="DH1808" s="313"/>
      <c r="DI1808" s="313"/>
      <c r="DJ1808" s="313"/>
      <c r="DK1808" s="313"/>
      <c r="DL1808" s="313"/>
      <c r="DM1808" s="313"/>
      <c r="DN1808" s="313"/>
      <c r="DO1808" s="313"/>
      <c r="DP1808" s="313"/>
      <c r="DQ1808" s="313"/>
      <c r="DR1808" s="313"/>
      <c r="DS1808" s="313"/>
      <c r="DT1808" s="313"/>
      <c r="DU1808" s="313"/>
      <c r="DV1808" s="313"/>
      <c r="DW1808" s="313"/>
      <c r="DX1808" s="313"/>
      <c r="DY1808" s="313"/>
      <c r="DZ1808" s="313"/>
      <c r="EA1808" s="313"/>
      <c r="EB1808" s="313"/>
      <c r="EC1808" s="313"/>
      <c r="ED1808" s="313"/>
      <c r="EE1808" s="313"/>
      <c r="EF1808" s="313"/>
      <c r="EG1808" s="313"/>
      <c r="EH1808" s="313"/>
      <c r="EI1808" s="313"/>
      <c r="EJ1808" s="313"/>
      <c r="EK1808" s="313"/>
      <c r="EL1808" s="313"/>
      <c r="EM1808" s="313"/>
      <c r="EN1808" s="313"/>
      <c r="EO1808" s="313"/>
      <c r="EP1808" s="313"/>
      <c r="EQ1808" s="313"/>
      <c r="ER1808" s="313"/>
      <c r="ES1808" s="313"/>
      <c r="ET1808" s="313"/>
      <c r="EU1808" s="313"/>
      <c r="EV1808" s="313"/>
      <c r="EW1808" s="313"/>
      <c r="EX1808" s="313"/>
      <c r="EY1808" s="313"/>
      <c r="EZ1808" s="313"/>
      <c r="FA1808" s="313"/>
      <c r="FB1808" s="313"/>
      <c r="FC1808" s="313"/>
      <c r="FD1808" s="313"/>
      <c r="FE1808" s="313"/>
      <c r="FF1808" s="313"/>
      <c r="FG1808" s="313"/>
      <c r="FH1808" s="313"/>
      <c r="FI1808" s="313"/>
      <c r="FJ1808" s="313"/>
      <c r="FK1808" s="313"/>
      <c r="FL1808" s="313"/>
      <c r="FM1808" s="313"/>
      <c r="FN1808" s="313"/>
      <c r="FO1808" s="313"/>
      <c r="FP1808" s="313"/>
      <c r="FQ1808" s="313"/>
      <c r="FR1808" s="313"/>
      <c r="FS1808" s="313"/>
      <c r="FT1808" s="313"/>
      <c r="FU1808" s="313"/>
      <c r="FV1808" s="313"/>
      <c r="FW1808" s="313"/>
      <c r="FX1808" s="313"/>
      <c r="FY1808" s="313"/>
      <c r="FZ1808" s="313"/>
      <c r="GA1808" s="313"/>
      <c r="GB1808" s="313"/>
      <c r="GC1808" s="313"/>
      <c r="GD1808" s="313"/>
      <c r="GE1808" s="313"/>
      <c r="GF1808" s="313"/>
      <c r="GG1808" s="313"/>
      <c r="GH1808" s="313"/>
      <c r="GI1808" s="313"/>
      <c r="GJ1808" s="313"/>
      <c r="GK1808" s="313"/>
      <c r="GL1808" s="313"/>
      <c r="GM1808" s="313"/>
      <c r="GN1808" s="313"/>
      <c r="GO1808" s="313"/>
      <c r="GP1808" s="313"/>
      <c r="GQ1808" s="313"/>
      <c r="GR1808" s="313"/>
      <c r="GS1808" s="313"/>
      <c r="GT1808" s="313"/>
      <c r="GU1808" s="313"/>
      <c r="GV1808" s="313"/>
      <c r="GW1808" s="313"/>
    </row>
    <row r="1809" spans="1:205" s="18" customFormat="1" ht="36" customHeight="1">
      <c r="A1809" s="313"/>
      <c r="B1809" s="198" t="s">
        <v>127</v>
      </c>
      <c r="C1809" s="199"/>
      <c r="D1809" s="40"/>
      <c r="E1809" s="40">
        <v>118</v>
      </c>
      <c r="F1809" s="199"/>
      <c r="G1809" s="199"/>
      <c r="H1809" s="199"/>
      <c r="I1809" s="199"/>
      <c r="J1809" s="199"/>
      <c r="K1809" s="199"/>
      <c r="L1809" s="199"/>
      <c r="M1809" s="199"/>
      <c r="N1809" s="199"/>
      <c r="O1809" s="199"/>
      <c r="P1809" s="200"/>
      <c r="Q1809" s="200"/>
      <c r="R1809" s="199"/>
      <c r="S1809" s="199"/>
      <c r="T1809" s="313"/>
      <c r="U1809" s="313"/>
      <c r="V1809" s="313"/>
      <c r="W1809" s="313"/>
      <c r="X1809" s="313"/>
      <c r="Y1809" s="313"/>
      <c r="Z1809" s="313"/>
      <c r="AA1809" s="313"/>
      <c r="AB1809" s="313"/>
      <c r="AC1809" s="313"/>
      <c r="AD1809" s="313"/>
      <c r="AE1809" s="313"/>
      <c r="AF1809" s="313"/>
      <c r="AG1809" s="313"/>
      <c r="AH1809" s="313"/>
      <c r="AI1809" s="313"/>
      <c r="AJ1809" s="313"/>
      <c r="AK1809" s="313"/>
      <c r="AL1809" s="313"/>
      <c r="AM1809" s="313"/>
      <c r="AN1809" s="313"/>
      <c r="AO1809" s="313"/>
      <c r="AP1809" s="313"/>
      <c r="AQ1809" s="313"/>
      <c r="AR1809" s="313"/>
      <c r="AS1809" s="313"/>
      <c r="AT1809" s="313"/>
      <c r="AU1809" s="313"/>
      <c r="AV1809" s="313"/>
      <c r="AW1809" s="313"/>
      <c r="AX1809" s="313"/>
      <c r="AY1809" s="313"/>
      <c r="AZ1809" s="313"/>
      <c r="BA1809" s="313"/>
      <c r="BB1809" s="313"/>
      <c r="BC1809" s="313"/>
      <c r="BD1809" s="313"/>
      <c r="BE1809" s="313"/>
      <c r="BF1809" s="313"/>
      <c r="BG1809" s="313"/>
      <c r="BH1809" s="313"/>
      <c r="BI1809" s="313"/>
      <c r="BJ1809" s="313"/>
      <c r="BK1809" s="313"/>
      <c r="BL1809" s="313"/>
      <c r="BM1809" s="313"/>
      <c r="BN1809" s="313"/>
      <c r="BO1809" s="313"/>
      <c r="BP1809" s="313"/>
      <c r="BQ1809" s="313"/>
      <c r="BR1809" s="313"/>
      <c r="BS1809" s="313"/>
      <c r="BT1809" s="313"/>
      <c r="BU1809" s="313"/>
      <c r="BV1809" s="313"/>
      <c r="BW1809" s="313"/>
      <c r="BX1809" s="313"/>
      <c r="BY1809" s="313"/>
      <c r="BZ1809" s="313"/>
      <c r="CA1809" s="313"/>
      <c r="CB1809" s="313"/>
      <c r="CC1809" s="313"/>
      <c r="CD1809" s="313"/>
      <c r="CE1809" s="313"/>
      <c r="CF1809" s="313"/>
      <c r="CG1809" s="313"/>
      <c r="CH1809" s="313"/>
      <c r="CI1809" s="313"/>
      <c r="CJ1809" s="313"/>
      <c r="CK1809" s="313"/>
      <c r="CL1809" s="313"/>
      <c r="CM1809" s="313"/>
      <c r="CN1809" s="313"/>
      <c r="CO1809" s="313"/>
      <c r="CP1809" s="313"/>
      <c r="CQ1809" s="313"/>
      <c r="CR1809" s="313"/>
      <c r="CS1809" s="313"/>
      <c r="CT1809" s="313"/>
      <c r="CU1809" s="313"/>
      <c r="CV1809" s="313"/>
      <c r="CW1809" s="313"/>
      <c r="CX1809" s="313"/>
      <c r="CY1809" s="313"/>
      <c r="CZ1809" s="313"/>
      <c r="DA1809" s="313"/>
      <c r="DB1809" s="313"/>
      <c r="DC1809" s="313"/>
      <c r="DD1809" s="313"/>
      <c r="DE1809" s="313"/>
      <c r="DF1809" s="313"/>
      <c r="DG1809" s="313"/>
      <c r="DH1809" s="313"/>
      <c r="DI1809" s="313"/>
      <c r="DJ1809" s="313"/>
      <c r="DK1809" s="313"/>
      <c r="DL1809" s="313"/>
      <c r="DM1809" s="313"/>
      <c r="DN1809" s="313"/>
      <c r="DO1809" s="313"/>
      <c r="DP1809" s="313"/>
      <c r="DQ1809" s="313"/>
      <c r="DR1809" s="313"/>
      <c r="DS1809" s="313"/>
      <c r="DT1809" s="313"/>
      <c r="DU1809" s="313"/>
      <c r="DV1809" s="313"/>
      <c r="DW1809" s="313"/>
      <c r="DX1809" s="313"/>
      <c r="DY1809" s="313"/>
      <c r="DZ1809" s="313"/>
      <c r="EA1809" s="313"/>
      <c r="EB1809" s="313"/>
      <c r="EC1809" s="313"/>
      <c r="ED1809" s="313"/>
      <c r="EE1809" s="313"/>
      <c r="EF1809" s="313"/>
      <c r="EG1809" s="313"/>
      <c r="EH1809" s="313"/>
      <c r="EI1809" s="313"/>
      <c r="EJ1809" s="313"/>
      <c r="EK1809" s="313"/>
      <c r="EL1809" s="313"/>
      <c r="EM1809" s="313"/>
      <c r="EN1809" s="313"/>
      <c r="EO1809" s="313"/>
      <c r="EP1809" s="313"/>
      <c r="EQ1809" s="313"/>
      <c r="ER1809" s="313"/>
      <c r="ES1809" s="313"/>
      <c r="ET1809" s="313"/>
      <c r="EU1809" s="313"/>
      <c r="EV1809" s="313"/>
      <c r="EW1809" s="313"/>
      <c r="EX1809" s="313"/>
      <c r="EY1809" s="313"/>
      <c r="EZ1809" s="313"/>
      <c r="FA1809" s="313"/>
      <c r="FB1809" s="313"/>
      <c r="FC1809" s="313"/>
      <c r="FD1809" s="313"/>
      <c r="FE1809" s="313"/>
      <c r="FF1809" s="313"/>
      <c r="FG1809" s="313"/>
      <c r="FH1809" s="313"/>
      <c r="FI1809" s="313"/>
      <c r="FJ1809" s="313"/>
      <c r="FK1809" s="313"/>
      <c r="FL1809" s="313"/>
      <c r="FM1809" s="313"/>
      <c r="FN1809" s="313"/>
      <c r="FO1809" s="313"/>
      <c r="FP1809" s="313"/>
      <c r="FQ1809" s="313"/>
      <c r="FR1809" s="313"/>
      <c r="FS1809" s="313"/>
      <c r="FT1809" s="313"/>
      <c r="FU1809" s="313"/>
      <c r="FV1809" s="313"/>
      <c r="FW1809" s="313"/>
      <c r="FX1809" s="313"/>
      <c r="FY1809" s="313"/>
      <c r="FZ1809" s="313"/>
      <c r="GA1809" s="313"/>
      <c r="GB1809" s="313"/>
      <c r="GC1809" s="313"/>
      <c r="GD1809" s="313"/>
      <c r="GE1809" s="313"/>
      <c r="GF1809" s="313"/>
      <c r="GG1809" s="313"/>
      <c r="GH1809" s="313"/>
      <c r="GI1809" s="313"/>
      <c r="GJ1809" s="313"/>
      <c r="GK1809" s="313"/>
      <c r="GL1809" s="313"/>
      <c r="GM1809" s="313"/>
      <c r="GN1809" s="313"/>
      <c r="GO1809" s="313"/>
      <c r="GP1809" s="313"/>
      <c r="GQ1809" s="313"/>
      <c r="GR1809" s="313"/>
      <c r="GS1809" s="313"/>
      <c r="GT1809" s="313"/>
      <c r="GU1809" s="313"/>
      <c r="GV1809" s="313"/>
      <c r="GW1809" s="313"/>
    </row>
    <row r="1810" spans="1:205" s="18" customFormat="1" ht="41.25" customHeight="1">
      <c r="A1810" s="313"/>
      <c r="B1810" s="198" t="s">
        <v>128</v>
      </c>
      <c r="C1810" s="199"/>
      <c r="D1810" s="40"/>
      <c r="E1810" s="40">
        <v>100</v>
      </c>
      <c r="F1810" s="199"/>
      <c r="G1810" s="199"/>
      <c r="H1810" s="199"/>
      <c r="I1810" s="199"/>
      <c r="J1810" s="199"/>
      <c r="K1810" s="199"/>
      <c r="L1810" s="199"/>
      <c r="M1810" s="199"/>
      <c r="N1810" s="199"/>
      <c r="O1810" s="199"/>
      <c r="P1810" s="200"/>
      <c r="Q1810" s="200"/>
      <c r="R1810" s="199"/>
      <c r="S1810" s="199"/>
      <c r="T1810" s="313"/>
      <c r="U1810" s="313"/>
      <c r="V1810" s="313"/>
      <c r="W1810" s="313"/>
      <c r="X1810" s="313"/>
      <c r="Y1810" s="313"/>
      <c r="Z1810" s="313"/>
      <c r="AA1810" s="313"/>
      <c r="AB1810" s="313"/>
      <c r="AC1810" s="313"/>
      <c r="AD1810" s="313"/>
      <c r="AE1810" s="313"/>
      <c r="AF1810" s="313"/>
      <c r="AG1810" s="313"/>
      <c r="AH1810" s="313"/>
      <c r="AI1810" s="313"/>
      <c r="AJ1810" s="313"/>
      <c r="AK1810" s="313"/>
      <c r="AL1810" s="313"/>
      <c r="AM1810" s="313"/>
      <c r="AN1810" s="313"/>
      <c r="AO1810" s="313"/>
      <c r="AP1810" s="313"/>
      <c r="AQ1810" s="313"/>
      <c r="AR1810" s="313"/>
      <c r="AS1810" s="313"/>
      <c r="AT1810" s="313"/>
      <c r="AU1810" s="313"/>
      <c r="AV1810" s="313"/>
      <c r="AW1810" s="313"/>
      <c r="AX1810" s="313"/>
      <c r="AY1810" s="313"/>
      <c r="AZ1810" s="313"/>
      <c r="BA1810" s="313"/>
      <c r="BB1810" s="313"/>
      <c r="BC1810" s="313"/>
      <c r="BD1810" s="313"/>
      <c r="BE1810" s="313"/>
      <c r="BF1810" s="313"/>
      <c r="BG1810" s="313"/>
      <c r="BH1810" s="313"/>
      <c r="BI1810" s="313"/>
      <c r="BJ1810" s="313"/>
      <c r="BK1810" s="313"/>
      <c r="BL1810" s="313"/>
      <c r="BM1810" s="313"/>
      <c r="BN1810" s="313"/>
      <c r="BO1810" s="313"/>
      <c r="BP1810" s="313"/>
      <c r="BQ1810" s="313"/>
      <c r="BR1810" s="313"/>
      <c r="BS1810" s="313"/>
      <c r="BT1810" s="313"/>
      <c r="BU1810" s="313"/>
      <c r="BV1810" s="313"/>
      <c r="BW1810" s="313"/>
      <c r="BX1810" s="313"/>
      <c r="BY1810" s="313"/>
      <c r="BZ1810" s="313"/>
      <c r="CA1810" s="313"/>
      <c r="CB1810" s="313"/>
      <c r="CC1810" s="313"/>
      <c r="CD1810" s="313"/>
      <c r="CE1810" s="313"/>
      <c r="CF1810" s="313"/>
      <c r="CG1810" s="313"/>
      <c r="CH1810" s="313"/>
      <c r="CI1810" s="313"/>
      <c r="CJ1810" s="313"/>
      <c r="CK1810" s="313"/>
      <c r="CL1810" s="313"/>
      <c r="CM1810" s="313"/>
      <c r="CN1810" s="313"/>
      <c r="CO1810" s="313"/>
      <c r="CP1810" s="313"/>
      <c r="CQ1810" s="313"/>
      <c r="CR1810" s="313"/>
      <c r="CS1810" s="313"/>
      <c r="CT1810" s="313"/>
      <c r="CU1810" s="313"/>
      <c r="CV1810" s="313"/>
      <c r="CW1810" s="313"/>
      <c r="CX1810" s="313"/>
      <c r="CY1810" s="313"/>
      <c r="CZ1810" s="313"/>
      <c r="DA1810" s="313"/>
      <c r="DB1810" s="313"/>
      <c r="DC1810" s="313"/>
      <c r="DD1810" s="313"/>
      <c r="DE1810" s="313"/>
      <c r="DF1810" s="313"/>
      <c r="DG1810" s="313"/>
      <c r="DH1810" s="313"/>
      <c r="DI1810" s="313"/>
      <c r="DJ1810" s="313"/>
      <c r="DK1810" s="313"/>
      <c r="DL1810" s="313"/>
      <c r="DM1810" s="313"/>
      <c r="DN1810" s="313"/>
      <c r="DO1810" s="313"/>
      <c r="DP1810" s="313"/>
      <c r="DQ1810" s="313"/>
      <c r="DR1810" s="313"/>
      <c r="DS1810" s="313"/>
      <c r="DT1810" s="313"/>
      <c r="DU1810" s="313"/>
      <c r="DV1810" s="313"/>
      <c r="DW1810" s="313"/>
      <c r="DX1810" s="313"/>
      <c r="DY1810" s="313"/>
      <c r="DZ1810" s="313"/>
      <c r="EA1810" s="313"/>
      <c r="EB1810" s="313"/>
      <c r="EC1810" s="313"/>
      <c r="ED1810" s="313"/>
      <c r="EE1810" s="313"/>
      <c r="EF1810" s="313"/>
      <c r="EG1810" s="313"/>
      <c r="EH1810" s="313"/>
      <c r="EI1810" s="313"/>
      <c r="EJ1810" s="313"/>
      <c r="EK1810" s="313"/>
      <c r="EL1810" s="313"/>
      <c r="EM1810" s="313"/>
      <c r="EN1810" s="313"/>
      <c r="EO1810" s="313"/>
      <c r="EP1810" s="313"/>
      <c r="EQ1810" s="313"/>
      <c r="ER1810" s="313"/>
      <c r="ES1810" s="313"/>
      <c r="ET1810" s="313"/>
      <c r="EU1810" s="313"/>
      <c r="EV1810" s="313"/>
      <c r="EW1810" s="313"/>
      <c r="EX1810" s="313"/>
      <c r="EY1810" s="313"/>
      <c r="EZ1810" s="313"/>
      <c r="FA1810" s="313"/>
      <c r="FB1810" s="313"/>
      <c r="FC1810" s="313"/>
      <c r="FD1810" s="313"/>
      <c r="FE1810" s="313"/>
      <c r="FF1810" s="313"/>
      <c r="FG1810" s="313"/>
      <c r="FH1810" s="313"/>
      <c r="FI1810" s="313"/>
      <c r="FJ1810" s="313"/>
      <c r="FK1810" s="313"/>
      <c r="FL1810" s="313"/>
      <c r="FM1810" s="313"/>
      <c r="FN1810" s="313"/>
      <c r="FO1810" s="313"/>
      <c r="FP1810" s="313"/>
      <c r="FQ1810" s="313"/>
      <c r="FR1810" s="313"/>
      <c r="FS1810" s="313"/>
      <c r="FT1810" s="313"/>
      <c r="FU1810" s="313"/>
      <c r="FV1810" s="313"/>
      <c r="FW1810" s="313"/>
      <c r="FX1810" s="313"/>
      <c r="FY1810" s="313"/>
      <c r="FZ1810" s="313"/>
      <c r="GA1810" s="313"/>
      <c r="GB1810" s="313"/>
      <c r="GC1810" s="313"/>
      <c r="GD1810" s="313"/>
      <c r="GE1810" s="313"/>
      <c r="GF1810" s="313"/>
      <c r="GG1810" s="313"/>
      <c r="GH1810" s="313"/>
      <c r="GI1810" s="313"/>
      <c r="GJ1810" s="313"/>
      <c r="GK1810" s="313"/>
      <c r="GL1810" s="313"/>
      <c r="GM1810" s="313"/>
      <c r="GN1810" s="313"/>
      <c r="GO1810" s="313"/>
      <c r="GP1810" s="313"/>
      <c r="GQ1810" s="313"/>
      <c r="GR1810" s="313"/>
      <c r="GS1810" s="313"/>
      <c r="GT1810" s="313"/>
      <c r="GU1810" s="313"/>
      <c r="GV1810" s="313"/>
      <c r="GW1810" s="313"/>
    </row>
    <row r="1811" spans="1:205" s="6" customFormat="1" ht="43.5" customHeight="1">
      <c r="A1811" s="312"/>
      <c r="B1811" s="204" t="s">
        <v>141</v>
      </c>
      <c r="C1811" s="34">
        <v>100</v>
      </c>
      <c r="D1811" s="34"/>
      <c r="E1811" s="34"/>
      <c r="F1811" s="34">
        <v>9.49</v>
      </c>
      <c r="G1811" s="34">
        <v>21.97</v>
      </c>
      <c r="H1811" s="34">
        <v>15.83</v>
      </c>
      <c r="I1811" s="34">
        <v>191</v>
      </c>
      <c r="J1811" s="34"/>
      <c r="K1811" s="34"/>
      <c r="L1811" s="34">
        <v>1.25</v>
      </c>
      <c r="M1811" s="34">
        <v>0.26</v>
      </c>
      <c r="N1811" s="34">
        <v>22.19</v>
      </c>
      <c r="O1811" s="34">
        <v>2.8</v>
      </c>
      <c r="P1811" s="74">
        <v>74.22</v>
      </c>
      <c r="Q1811" s="74">
        <v>116.6</v>
      </c>
      <c r="R1811" s="34">
        <v>23.62</v>
      </c>
      <c r="S1811" s="34">
        <v>1.2</v>
      </c>
      <c r="T1811" s="312"/>
      <c r="U1811" s="312"/>
      <c r="V1811" s="312"/>
      <c r="W1811" s="312"/>
      <c r="X1811" s="312"/>
      <c r="Y1811" s="312"/>
      <c r="Z1811" s="312"/>
      <c r="AA1811" s="312"/>
      <c r="AB1811" s="312"/>
      <c r="AC1811" s="312"/>
      <c r="AD1811" s="312"/>
      <c r="AE1811" s="312"/>
      <c r="AF1811" s="312"/>
      <c r="AG1811" s="312"/>
      <c r="AH1811" s="312"/>
      <c r="AI1811" s="312"/>
      <c r="AJ1811" s="312"/>
      <c r="AK1811" s="312"/>
      <c r="AL1811" s="312"/>
      <c r="AM1811" s="312"/>
      <c r="AN1811" s="312"/>
      <c r="AO1811" s="312"/>
      <c r="AP1811" s="312"/>
      <c r="AQ1811" s="312"/>
      <c r="AR1811" s="312"/>
      <c r="AS1811" s="312"/>
      <c r="AT1811" s="312"/>
      <c r="AU1811" s="312"/>
      <c r="AV1811" s="312"/>
      <c r="AW1811" s="312"/>
      <c r="AX1811" s="312"/>
      <c r="AY1811" s="312"/>
      <c r="AZ1811" s="312"/>
      <c r="BA1811" s="312"/>
      <c r="BB1811" s="312"/>
      <c r="BC1811" s="312"/>
      <c r="BD1811" s="312"/>
      <c r="BE1811" s="312"/>
      <c r="BF1811" s="312"/>
      <c r="BG1811" s="312"/>
      <c r="BH1811" s="312"/>
      <c r="BI1811" s="312"/>
      <c r="BJ1811" s="312"/>
      <c r="BK1811" s="312"/>
      <c r="BL1811" s="312"/>
      <c r="BM1811" s="312"/>
      <c r="BN1811" s="312"/>
      <c r="BO1811" s="312"/>
      <c r="BP1811" s="312"/>
      <c r="BQ1811" s="312"/>
      <c r="BR1811" s="312"/>
      <c r="BS1811" s="312"/>
      <c r="BT1811" s="312"/>
      <c r="BU1811" s="312"/>
      <c r="BV1811" s="312"/>
      <c r="BW1811" s="312"/>
      <c r="BX1811" s="312"/>
      <c r="BY1811" s="312"/>
      <c r="BZ1811" s="312"/>
      <c r="CA1811" s="312"/>
      <c r="CB1811" s="312"/>
      <c r="CC1811" s="312"/>
      <c r="CD1811" s="312"/>
      <c r="CE1811" s="312"/>
      <c r="CF1811" s="312"/>
      <c r="CG1811" s="312"/>
      <c r="CH1811" s="312"/>
      <c r="CI1811" s="312"/>
      <c r="CJ1811" s="312"/>
      <c r="CK1811" s="312"/>
      <c r="CL1811" s="312"/>
      <c r="CM1811" s="312"/>
      <c r="CN1811" s="312"/>
      <c r="CO1811" s="312"/>
      <c r="CP1811" s="312"/>
      <c r="CQ1811" s="312"/>
      <c r="CR1811" s="312"/>
      <c r="CS1811" s="312"/>
      <c r="CT1811" s="312"/>
      <c r="CU1811" s="312"/>
      <c r="CV1811" s="312"/>
      <c r="CW1811" s="312"/>
      <c r="CX1811" s="312"/>
      <c r="CY1811" s="312"/>
      <c r="CZ1811" s="312"/>
      <c r="DA1811" s="312"/>
      <c r="DB1811" s="312"/>
      <c r="DC1811" s="312"/>
      <c r="DD1811" s="312"/>
      <c r="DE1811" s="312"/>
      <c r="DF1811" s="312"/>
      <c r="DG1811" s="312"/>
      <c r="DH1811" s="312"/>
      <c r="DI1811" s="312"/>
      <c r="DJ1811" s="312"/>
      <c r="DK1811" s="312"/>
      <c r="DL1811" s="312"/>
      <c r="DM1811" s="312"/>
      <c r="DN1811" s="312"/>
      <c r="DO1811" s="312"/>
      <c r="DP1811" s="312"/>
      <c r="DQ1811" s="312"/>
      <c r="DR1811" s="312"/>
      <c r="DS1811" s="312"/>
      <c r="DT1811" s="312"/>
      <c r="DU1811" s="312"/>
      <c r="DV1811" s="312"/>
      <c r="DW1811" s="312"/>
      <c r="DX1811" s="312"/>
      <c r="DY1811" s="312"/>
      <c r="DZ1811" s="312"/>
      <c r="EA1811" s="312"/>
      <c r="EB1811" s="312"/>
      <c r="EC1811" s="312"/>
      <c r="ED1811" s="312"/>
      <c r="EE1811" s="312"/>
      <c r="EF1811" s="312"/>
      <c r="EG1811" s="312"/>
      <c r="EH1811" s="312"/>
      <c r="EI1811" s="312"/>
      <c r="EJ1811" s="312"/>
      <c r="EK1811" s="312"/>
      <c r="EL1811" s="312"/>
      <c r="EM1811" s="312"/>
      <c r="EN1811" s="312"/>
      <c r="EO1811" s="312"/>
      <c r="EP1811" s="312"/>
      <c r="EQ1811" s="312"/>
      <c r="ER1811" s="312"/>
      <c r="ES1811" s="312"/>
      <c r="ET1811" s="312"/>
      <c r="EU1811" s="312"/>
      <c r="EV1811" s="312"/>
      <c r="EW1811" s="312"/>
      <c r="EX1811" s="312"/>
      <c r="EY1811" s="312"/>
      <c r="EZ1811" s="312"/>
      <c r="FA1811" s="312"/>
      <c r="FB1811" s="312"/>
      <c r="FC1811" s="312"/>
      <c r="FD1811" s="312"/>
      <c r="FE1811" s="312"/>
      <c r="FF1811" s="312"/>
      <c r="FG1811" s="312"/>
      <c r="FH1811" s="312"/>
      <c r="FI1811" s="312"/>
      <c r="FJ1811" s="312"/>
      <c r="FK1811" s="312"/>
      <c r="FL1811" s="312"/>
      <c r="FM1811" s="312"/>
      <c r="FN1811" s="312"/>
      <c r="FO1811" s="312"/>
      <c r="FP1811" s="312"/>
      <c r="FQ1811" s="312"/>
      <c r="FR1811" s="312"/>
      <c r="FS1811" s="312"/>
      <c r="FT1811" s="312"/>
      <c r="FU1811" s="312"/>
      <c r="FV1811" s="312"/>
      <c r="FW1811" s="312"/>
      <c r="FX1811" s="312"/>
      <c r="FY1811" s="312"/>
      <c r="FZ1811" s="312"/>
      <c r="GA1811" s="312"/>
      <c r="GB1811" s="312"/>
      <c r="GC1811" s="312"/>
      <c r="GD1811" s="312"/>
      <c r="GE1811" s="312"/>
      <c r="GF1811" s="312"/>
      <c r="GG1811" s="312"/>
      <c r="GH1811" s="312"/>
      <c r="GI1811" s="312"/>
      <c r="GJ1811" s="312"/>
      <c r="GK1811" s="312"/>
      <c r="GL1811" s="312"/>
      <c r="GM1811" s="312"/>
      <c r="GN1811" s="312"/>
      <c r="GO1811" s="312"/>
      <c r="GP1811" s="312"/>
      <c r="GQ1811" s="312"/>
      <c r="GR1811" s="312"/>
      <c r="GS1811" s="312"/>
      <c r="GT1811" s="312"/>
      <c r="GU1811" s="312"/>
      <c r="GV1811" s="312"/>
      <c r="GW1811" s="312"/>
    </row>
    <row r="1812" spans="1:205" s="18" customFormat="1" ht="26.25" customHeight="1">
      <c r="A1812" s="313"/>
      <c r="B1812" s="89" t="s">
        <v>125</v>
      </c>
      <c r="C1812" s="199"/>
      <c r="D1812" s="40">
        <v>86</v>
      </c>
      <c r="E1812" s="40">
        <v>64</v>
      </c>
      <c r="F1812" s="199"/>
      <c r="G1812" s="199"/>
      <c r="H1812" s="199"/>
      <c r="I1812" s="199"/>
      <c r="J1812" s="199"/>
      <c r="K1812" s="199"/>
      <c r="L1812" s="199"/>
      <c r="M1812" s="199"/>
      <c r="N1812" s="199"/>
      <c r="O1812" s="199"/>
      <c r="P1812" s="200"/>
      <c r="Q1812" s="200"/>
      <c r="R1812" s="199"/>
      <c r="S1812" s="199"/>
      <c r="T1812" s="313"/>
      <c r="U1812" s="313"/>
      <c r="V1812" s="313"/>
      <c r="W1812" s="313"/>
      <c r="X1812" s="313"/>
      <c r="Y1812" s="313"/>
      <c r="Z1812" s="313"/>
      <c r="AA1812" s="313"/>
      <c r="AB1812" s="313"/>
      <c r="AC1812" s="313"/>
      <c r="AD1812" s="313"/>
      <c r="AE1812" s="313"/>
      <c r="AF1812" s="313"/>
      <c r="AG1812" s="313"/>
      <c r="AH1812" s="313"/>
      <c r="AI1812" s="313"/>
      <c r="AJ1812" s="313"/>
      <c r="AK1812" s="313"/>
      <c r="AL1812" s="313"/>
      <c r="AM1812" s="313"/>
      <c r="AN1812" s="313"/>
      <c r="AO1812" s="313"/>
      <c r="AP1812" s="313"/>
      <c r="AQ1812" s="313"/>
      <c r="AR1812" s="313"/>
      <c r="AS1812" s="313"/>
      <c r="AT1812" s="313"/>
      <c r="AU1812" s="313"/>
      <c r="AV1812" s="313"/>
      <c r="AW1812" s="313"/>
      <c r="AX1812" s="313"/>
      <c r="AY1812" s="313"/>
      <c r="AZ1812" s="313"/>
      <c r="BA1812" s="313"/>
      <c r="BB1812" s="313"/>
      <c r="BC1812" s="313"/>
      <c r="BD1812" s="313"/>
      <c r="BE1812" s="313"/>
      <c r="BF1812" s="313"/>
      <c r="BG1812" s="313"/>
      <c r="BH1812" s="313"/>
      <c r="BI1812" s="313"/>
      <c r="BJ1812" s="313"/>
      <c r="BK1812" s="313"/>
      <c r="BL1812" s="313"/>
      <c r="BM1812" s="313"/>
      <c r="BN1812" s="313"/>
      <c r="BO1812" s="313"/>
      <c r="BP1812" s="313"/>
      <c r="BQ1812" s="313"/>
      <c r="BR1812" s="313"/>
      <c r="BS1812" s="313"/>
      <c r="BT1812" s="313"/>
      <c r="BU1812" s="313"/>
      <c r="BV1812" s="313"/>
      <c r="BW1812" s="313"/>
      <c r="BX1812" s="313"/>
      <c r="BY1812" s="313"/>
      <c r="BZ1812" s="313"/>
      <c r="CA1812" s="313"/>
      <c r="CB1812" s="313"/>
      <c r="CC1812" s="313"/>
      <c r="CD1812" s="313"/>
      <c r="CE1812" s="313"/>
      <c r="CF1812" s="313"/>
      <c r="CG1812" s="313"/>
      <c r="CH1812" s="313"/>
      <c r="CI1812" s="313"/>
      <c r="CJ1812" s="313"/>
      <c r="CK1812" s="313"/>
      <c r="CL1812" s="313"/>
      <c r="CM1812" s="313"/>
      <c r="CN1812" s="313"/>
      <c r="CO1812" s="313"/>
      <c r="CP1812" s="313"/>
      <c r="CQ1812" s="313"/>
      <c r="CR1812" s="313"/>
      <c r="CS1812" s="313"/>
      <c r="CT1812" s="313"/>
      <c r="CU1812" s="313"/>
      <c r="CV1812" s="313"/>
      <c r="CW1812" s="313"/>
      <c r="CX1812" s="313"/>
      <c r="CY1812" s="313"/>
      <c r="CZ1812" s="313"/>
      <c r="DA1812" s="313"/>
      <c r="DB1812" s="313"/>
      <c r="DC1812" s="313"/>
      <c r="DD1812" s="313"/>
      <c r="DE1812" s="313"/>
      <c r="DF1812" s="313"/>
      <c r="DG1812" s="313"/>
      <c r="DH1812" s="313"/>
      <c r="DI1812" s="313"/>
      <c r="DJ1812" s="313"/>
      <c r="DK1812" s="313"/>
      <c r="DL1812" s="313"/>
      <c r="DM1812" s="313"/>
      <c r="DN1812" s="313"/>
      <c r="DO1812" s="313"/>
      <c r="DP1812" s="313"/>
      <c r="DQ1812" s="313"/>
      <c r="DR1812" s="313"/>
      <c r="DS1812" s="313"/>
      <c r="DT1812" s="313"/>
      <c r="DU1812" s="313"/>
      <c r="DV1812" s="313"/>
      <c r="DW1812" s="313"/>
      <c r="DX1812" s="313"/>
      <c r="DY1812" s="313"/>
      <c r="DZ1812" s="313"/>
      <c r="EA1812" s="313"/>
      <c r="EB1812" s="313"/>
      <c r="EC1812" s="313"/>
      <c r="ED1812" s="313"/>
      <c r="EE1812" s="313"/>
      <c r="EF1812" s="313"/>
      <c r="EG1812" s="313"/>
      <c r="EH1812" s="313"/>
      <c r="EI1812" s="313"/>
      <c r="EJ1812" s="313"/>
      <c r="EK1812" s="313"/>
      <c r="EL1812" s="313"/>
      <c r="EM1812" s="313"/>
      <c r="EN1812" s="313"/>
      <c r="EO1812" s="313"/>
      <c r="EP1812" s="313"/>
      <c r="EQ1812" s="313"/>
      <c r="ER1812" s="313"/>
      <c r="ES1812" s="313"/>
      <c r="ET1812" s="313"/>
      <c r="EU1812" s="313"/>
      <c r="EV1812" s="313"/>
      <c r="EW1812" s="313"/>
      <c r="EX1812" s="313"/>
      <c r="EY1812" s="313"/>
      <c r="EZ1812" s="313"/>
      <c r="FA1812" s="313"/>
      <c r="FB1812" s="313"/>
      <c r="FC1812" s="313"/>
      <c r="FD1812" s="313"/>
      <c r="FE1812" s="313"/>
      <c r="FF1812" s="313"/>
      <c r="FG1812" s="313"/>
      <c r="FH1812" s="313"/>
      <c r="FI1812" s="313"/>
      <c r="FJ1812" s="313"/>
      <c r="FK1812" s="313"/>
      <c r="FL1812" s="313"/>
      <c r="FM1812" s="313"/>
      <c r="FN1812" s="313"/>
      <c r="FO1812" s="313"/>
      <c r="FP1812" s="313"/>
      <c r="FQ1812" s="313"/>
      <c r="FR1812" s="313"/>
      <c r="FS1812" s="313"/>
      <c r="FT1812" s="313"/>
      <c r="FU1812" s="313"/>
      <c r="FV1812" s="313"/>
      <c r="FW1812" s="313"/>
      <c r="FX1812" s="313"/>
      <c r="FY1812" s="313"/>
      <c r="FZ1812" s="313"/>
      <c r="GA1812" s="313"/>
      <c r="GB1812" s="313"/>
      <c r="GC1812" s="313"/>
      <c r="GD1812" s="313"/>
      <c r="GE1812" s="313"/>
      <c r="GF1812" s="313"/>
      <c r="GG1812" s="313"/>
      <c r="GH1812" s="313"/>
      <c r="GI1812" s="313"/>
      <c r="GJ1812" s="313"/>
      <c r="GK1812" s="313"/>
      <c r="GL1812" s="313"/>
      <c r="GM1812" s="313"/>
      <c r="GN1812" s="313"/>
      <c r="GO1812" s="313"/>
      <c r="GP1812" s="313"/>
      <c r="GQ1812" s="313"/>
      <c r="GR1812" s="313"/>
      <c r="GS1812" s="313"/>
      <c r="GT1812" s="313"/>
      <c r="GU1812" s="313"/>
      <c r="GV1812" s="313"/>
      <c r="GW1812" s="313"/>
    </row>
    <row r="1813" spans="1:205" s="18" customFormat="1" ht="45.75" customHeight="1">
      <c r="A1813" s="313"/>
      <c r="B1813" s="110" t="s">
        <v>20</v>
      </c>
      <c r="C1813" s="199"/>
      <c r="D1813" s="40">
        <v>64</v>
      </c>
      <c r="E1813" s="40">
        <v>64</v>
      </c>
      <c r="F1813" s="199"/>
      <c r="G1813" s="199"/>
      <c r="H1813" s="199"/>
      <c r="I1813" s="199"/>
      <c r="J1813" s="199"/>
      <c r="K1813" s="199"/>
      <c r="L1813" s="199"/>
      <c r="M1813" s="199"/>
      <c r="N1813" s="199"/>
      <c r="O1813" s="199"/>
      <c r="P1813" s="200"/>
      <c r="Q1813" s="200"/>
      <c r="R1813" s="199"/>
      <c r="S1813" s="199"/>
      <c r="T1813" s="313"/>
      <c r="U1813" s="313"/>
      <c r="V1813" s="313"/>
      <c r="W1813" s="313"/>
      <c r="X1813" s="313"/>
      <c r="Y1813" s="313"/>
      <c r="Z1813" s="313"/>
      <c r="AA1813" s="313"/>
      <c r="AB1813" s="313"/>
      <c r="AC1813" s="313"/>
      <c r="AD1813" s="313"/>
      <c r="AE1813" s="313"/>
      <c r="AF1813" s="313"/>
      <c r="AG1813" s="313"/>
      <c r="AH1813" s="313"/>
      <c r="AI1813" s="313"/>
      <c r="AJ1813" s="313"/>
      <c r="AK1813" s="313"/>
      <c r="AL1813" s="313"/>
      <c r="AM1813" s="313"/>
      <c r="AN1813" s="313"/>
      <c r="AO1813" s="313"/>
      <c r="AP1813" s="313"/>
      <c r="AQ1813" s="313"/>
      <c r="AR1813" s="313"/>
      <c r="AS1813" s="313"/>
      <c r="AT1813" s="313"/>
      <c r="AU1813" s="313"/>
      <c r="AV1813" s="313"/>
      <c r="AW1813" s="313"/>
      <c r="AX1813" s="313"/>
      <c r="AY1813" s="313"/>
      <c r="AZ1813" s="313"/>
      <c r="BA1813" s="313"/>
      <c r="BB1813" s="313"/>
      <c r="BC1813" s="313"/>
      <c r="BD1813" s="313"/>
      <c r="BE1813" s="313"/>
      <c r="BF1813" s="313"/>
      <c r="BG1813" s="313"/>
      <c r="BH1813" s="313"/>
      <c r="BI1813" s="313"/>
      <c r="BJ1813" s="313"/>
      <c r="BK1813" s="313"/>
      <c r="BL1813" s="313"/>
      <c r="BM1813" s="313"/>
      <c r="BN1813" s="313"/>
      <c r="BO1813" s="313"/>
      <c r="BP1813" s="313"/>
      <c r="BQ1813" s="313"/>
      <c r="BR1813" s="313"/>
      <c r="BS1813" s="313"/>
      <c r="BT1813" s="313"/>
      <c r="BU1813" s="313"/>
      <c r="BV1813" s="313"/>
      <c r="BW1813" s="313"/>
      <c r="BX1813" s="313"/>
      <c r="BY1813" s="313"/>
      <c r="BZ1813" s="313"/>
      <c r="CA1813" s="313"/>
      <c r="CB1813" s="313"/>
      <c r="CC1813" s="313"/>
      <c r="CD1813" s="313"/>
      <c r="CE1813" s="313"/>
      <c r="CF1813" s="313"/>
      <c r="CG1813" s="313"/>
      <c r="CH1813" s="313"/>
      <c r="CI1813" s="313"/>
      <c r="CJ1813" s="313"/>
      <c r="CK1813" s="313"/>
      <c r="CL1813" s="313"/>
      <c r="CM1813" s="313"/>
      <c r="CN1813" s="313"/>
      <c r="CO1813" s="313"/>
      <c r="CP1813" s="313"/>
      <c r="CQ1813" s="313"/>
      <c r="CR1813" s="313"/>
      <c r="CS1813" s="313"/>
      <c r="CT1813" s="313"/>
      <c r="CU1813" s="313"/>
      <c r="CV1813" s="313"/>
      <c r="CW1813" s="313"/>
      <c r="CX1813" s="313"/>
      <c r="CY1813" s="313"/>
      <c r="CZ1813" s="313"/>
      <c r="DA1813" s="313"/>
      <c r="DB1813" s="313"/>
      <c r="DC1813" s="313"/>
      <c r="DD1813" s="313"/>
      <c r="DE1813" s="313"/>
      <c r="DF1813" s="313"/>
      <c r="DG1813" s="313"/>
      <c r="DH1813" s="313"/>
      <c r="DI1813" s="313"/>
      <c r="DJ1813" s="313"/>
      <c r="DK1813" s="313"/>
      <c r="DL1813" s="313"/>
      <c r="DM1813" s="313"/>
      <c r="DN1813" s="313"/>
      <c r="DO1813" s="313"/>
      <c r="DP1813" s="313"/>
      <c r="DQ1813" s="313"/>
      <c r="DR1813" s="313"/>
      <c r="DS1813" s="313"/>
      <c r="DT1813" s="313"/>
      <c r="DU1813" s="313"/>
      <c r="DV1813" s="313"/>
      <c r="DW1813" s="313"/>
      <c r="DX1813" s="313"/>
      <c r="DY1813" s="313"/>
      <c r="DZ1813" s="313"/>
      <c r="EA1813" s="313"/>
      <c r="EB1813" s="313"/>
      <c r="EC1813" s="313"/>
      <c r="ED1813" s="313"/>
      <c r="EE1813" s="313"/>
      <c r="EF1813" s="313"/>
      <c r="EG1813" s="313"/>
      <c r="EH1813" s="313"/>
      <c r="EI1813" s="313"/>
      <c r="EJ1813" s="313"/>
      <c r="EK1813" s="313"/>
      <c r="EL1813" s="313"/>
      <c r="EM1813" s="313"/>
      <c r="EN1813" s="313"/>
      <c r="EO1813" s="313"/>
      <c r="EP1813" s="313"/>
      <c r="EQ1813" s="313"/>
      <c r="ER1813" s="313"/>
      <c r="ES1813" s="313"/>
      <c r="ET1813" s="313"/>
      <c r="EU1813" s="313"/>
      <c r="EV1813" s="313"/>
      <c r="EW1813" s="313"/>
      <c r="EX1813" s="313"/>
      <c r="EY1813" s="313"/>
      <c r="EZ1813" s="313"/>
      <c r="FA1813" s="313"/>
      <c r="FB1813" s="313"/>
      <c r="FC1813" s="313"/>
      <c r="FD1813" s="313"/>
      <c r="FE1813" s="313"/>
      <c r="FF1813" s="313"/>
      <c r="FG1813" s="313"/>
      <c r="FH1813" s="313"/>
      <c r="FI1813" s="313"/>
      <c r="FJ1813" s="313"/>
      <c r="FK1813" s="313"/>
      <c r="FL1813" s="313"/>
      <c r="FM1813" s="313"/>
      <c r="FN1813" s="313"/>
      <c r="FO1813" s="313"/>
      <c r="FP1813" s="313"/>
      <c r="FQ1813" s="313"/>
      <c r="FR1813" s="313"/>
      <c r="FS1813" s="313"/>
      <c r="FT1813" s="313"/>
      <c r="FU1813" s="313"/>
      <c r="FV1813" s="313"/>
      <c r="FW1813" s="313"/>
      <c r="FX1813" s="313"/>
      <c r="FY1813" s="313"/>
      <c r="FZ1813" s="313"/>
      <c r="GA1813" s="313"/>
      <c r="GB1813" s="313"/>
      <c r="GC1813" s="313"/>
      <c r="GD1813" s="313"/>
      <c r="GE1813" s="313"/>
      <c r="GF1813" s="313"/>
      <c r="GG1813" s="313"/>
      <c r="GH1813" s="313"/>
      <c r="GI1813" s="313"/>
      <c r="GJ1813" s="313"/>
      <c r="GK1813" s="313"/>
      <c r="GL1813" s="313"/>
      <c r="GM1813" s="313"/>
      <c r="GN1813" s="313"/>
      <c r="GO1813" s="313"/>
      <c r="GP1813" s="313"/>
      <c r="GQ1813" s="313"/>
      <c r="GR1813" s="313"/>
      <c r="GS1813" s="313"/>
      <c r="GT1813" s="313"/>
      <c r="GU1813" s="313"/>
      <c r="GV1813" s="313"/>
      <c r="GW1813" s="313"/>
    </row>
    <row r="1814" spans="1:205" s="18" customFormat="1" ht="26.25" customHeight="1">
      <c r="A1814" s="313"/>
      <c r="B1814" s="110" t="s">
        <v>34</v>
      </c>
      <c r="C1814" s="199"/>
      <c r="D1814" s="40">
        <v>81.6</v>
      </c>
      <c r="E1814" s="40">
        <v>63.5</v>
      </c>
      <c r="F1814" s="199"/>
      <c r="G1814" s="199"/>
      <c r="H1814" s="199"/>
      <c r="I1814" s="199"/>
      <c r="J1814" s="199"/>
      <c r="K1814" s="199"/>
      <c r="L1814" s="199"/>
      <c r="M1814" s="199"/>
      <c r="N1814" s="199"/>
      <c r="O1814" s="199"/>
      <c r="P1814" s="200"/>
      <c r="Q1814" s="200"/>
      <c r="R1814" s="199"/>
      <c r="S1814" s="199"/>
      <c r="T1814" s="313"/>
      <c r="U1814" s="313"/>
      <c r="V1814" s="313"/>
      <c r="W1814" s="313"/>
      <c r="X1814" s="313"/>
      <c r="Y1814" s="313"/>
      <c r="Z1814" s="313"/>
      <c r="AA1814" s="313"/>
      <c r="AB1814" s="313"/>
      <c r="AC1814" s="313"/>
      <c r="AD1814" s="313"/>
      <c r="AE1814" s="313"/>
      <c r="AF1814" s="313"/>
      <c r="AG1814" s="313"/>
      <c r="AH1814" s="313"/>
      <c r="AI1814" s="313"/>
      <c r="AJ1814" s="313"/>
      <c r="AK1814" s="313"/>
      <c r="AL1814" s="313"/>
      <c r="AM1814" s="313"/>
      <c r="AN1814" s="313"/>
      <c r="AO1814" s="313"/>
      <c r="AP1814" s="313"/>
      <c r="AQ1814" s="313"/>
      <c r="AR1814" s="313"/>
      <c r="AS1814" s="313"/>
      <c r="AT1814" s="313"/>
      <c r="AU1814" s="313"/>
      <c r="AV1814" s="313"/>
      <c r="AW1814" s="313"/>
      <c r="AX1814" s="313"/>
      <c r="AY1814" s="313"/>
      <c r="AZ1814" s="313"/>
      <c r="BA1814" s="313"/>
      <c r="BB1814" s="313"/>
      <c r="BC1814" s="313"/>
      <c r="BD1814" s="313"/>
      <c r="BE1814" s="313"/>
      <c r="BF1814" s="313"/>
      <c r="BG1814" s="313"/>
      <c r="BH1814" s="313"/>
      <c r="BI1814" s="313"/>
      <c r="BJ1814" s="313"/>
      <c r="BK1814" s="313"/>
      <c r="BL1814" s="313"/>
      <c r="BM1814" s="313"/>
      <c r="BN1814" s="313"/>
      <c r="BO1814" s="313"/>
      <c r="BP1814" s="313"/>
      <c r="BQ1814" s="313"/>
      <c r="BR1814" s="313"/>
      <c r="BS1814" s="313"/>
      <c r="BT1814" s="313"/>
      <c r="BU1814" s="313"/>
      <c r="BV1814" s="313"/>
      <c r="BW1814" s="313"/>
      <c r="BX1814" s="313"/>
      <c r="BY1814" s="313"/>
      <c r="BZ1814" s="313"/>
      <c r="CA1814" s="313"/>
      <c r="CB1814" s="313"/>
      <c r="CC1814" s="313"/>
      <c r="CD1814" s="313"/>
      <c r="CE1814" s="313"/>
      <c r="CF1814" s="313"/>
      <c r="CG1814" s="313"/>
      <c r="CH1814" s="313"/>
      <c r="CI1814" s="313"/>
      <c r="CJ1814" s="313"/>
      <c r="CK1814" s="313"/>
      <c r="CL1814" s="313"/>
      <c r="CM1814" s="313"/>
      <c r="CN1814" s="313"/>
      <c r="CO1814" s="313"/>
      <c r="CP1814" s="313"/>
      <c r="CQ1814" s="313"/>
      <c r="CR1814" s="313"/>
      <c r="CS1814" s="313"/>
      <c r="CT1814" s="313"/>
      <c r="CU1814" s="313"/>
      <c r="CV1814" s="313"/>
      <c r="CW1814" s="313"/>
      <c r="CX1814" s="313"/>
      <c r="CY1814" s="313"/>
      <c r="CZ1814" s="313"/>
      <c r="DA1814" s="313"/>
      <c r="DB1814" s="313"/>
      <c r="DC1814" s="313"/>
      <c r="DD1814" s="313"/>
      <c r="DE1814" s="313"/>
      <c r="DF1814" s="313"/>
      <c r="DG1814" s="313"/>
      <c r="DH1814" s="313"/>
      <c r="DI1814" s="313"/>
      <c r="DJ1814" s="313"/>
      <c r="DK1814" s="313"/>
      <c r="DL1814" s="313"/>
      <c r="DM1814" s="313"/>
      <c r="DN1814" s="313"/>
      <c r="DO1814" s="313"/>
      <c r="DP1814" s="313"/>
      <c r="DQ1814" s="313"/>
      <c r="DR1814" s="313"/>
      <c r="DS1814" s="313"/>
      <c r="DT1814" s="313"/>
      <c r="DU1814" s="313"/>
      <c r="DV1814" s="313"/>
      <c r="DW1814" s="313"/>
      <c r="DX1814" s="313"/>
      <c r="DY1814" s="313"/>
      <c r="DZ1814" s="313"/>
      <c r="EA1814" s="313"/>
      <c r="EB1814" s="313"/>
      <c r="EC1814" s="313"/>
      <c r="ED1814" s="313"/>
      <c r="EE1814" s="313"/>
      <c r="EF1814" s="313"/>
      <c r="EG1814" s="313"/>
      <c r="EH1814" s="313"/>
      <c r="EI1814" s="313"/>
      <c r="EJ1814" s="313"/>
      <c r="EK1814" s="313"/>
      <c r="EL1814" s="313"/>
      <c r="EM1814" s="313"/>
      <c r="EN1814" s="313"/>
      <c r="EO1814" s="313"/>
      <c r="EP1814" s="313"/>
      <c r="EQ1814" s="313"/>
      <c r="ER1814" s="313"/>
      <c r="ES1814" s="313"/>
      <c r="ET1814" s="313"/>
      <c r="EU1814" s="313"/>
      <c r="EV1814" s="313"/>
      <c r="EW1814" s="313"/>
      <c r="EX1814" s="313"/>
      <c r="EY1814" s="313"/>
      <c r="EZ1814" s="313"/>
      <c r="FA1814" s="313"/>
      <c r="FB1814" s="313"/>
      <c r="FC1814" s="313"/>
      <c r="FD1814" s="313"/>
      <c r="FE1814" s="313"/>
      <c r="FF1814" s="313"/>
      <c r="FG1814" s="313"/>
      <c r="FH1814" s="313"/>
      <c r="FI1814" s="313"/>
      <c r="FJ1814" s="313"/>
      <c r="FK1814" s="313"/>
      <c r="FL1814" s="313"/>
      <c r="FM1814" s="313"/>
      <c r="FN1814" s="313"/>
      <c r="FO1814" s="313"/>
      <c r="FP1814" s="313"/>
      <c r="FQ1814" s="313"/>
      <c r="FR1814" s="313"/>
      <c r="FS1814" s="313"/>
      <c r="FT1814" s="313"/>
      <c r="FU1814" s="313"/>
      <c r="FV1814" s="313"/>
      <c r="FW1814" s="313"/>
      <c r="FX1814" s="313"/>
      <c r="FY1814" s="313"/>
      <c r="FZ1814" s="313"/>
      <c r="GA1814" s="313"/>
      <c r="GB1814" s="313"/>
      <c r="GC1814" s="313"/>
      <c r="GD1814" s="313"/>
      <c r="GE1814" s="313"/>
      <c r="GF1814" s="313"/>
      <c r="GG1814" s="313"/>
      <c r="GH1814" s="313"/>
      <c r="GI1814" s="313"/>
      <c r="GJ1814" s="313"/>
      <c r="GK1814" s="313"/>
      <c r="GL1814" s="313"/>
      <c r="GM1814" s="313"/>
      <c r="GN1814" s="313"/>
      <c r="GO1814" s="313"/>
      <c r="GP1814" s="313"/>
      <c r="GQ1814" s="313"/>
      <c r="GR1814" s="313"/>
      <c r="GS1814" s="313"/>
      <c r="GT1814" s="313"/>
      <c r="GU1814" s="313"/>
      <c r="GV1814" s="313"/>
      <c r="GW1814" s="313"/>
    </row>
    <row r="1815" spans="1:205" s="18" customFormat="1" ht="36.75" customHeight="1">
      <c r="A1815" s="313"/>
      <c r="B1815" s="110" t="s">
        <v>163</v>
      </c>
      <c r="C1815" s="199"/>
      <c r="D1815" s="40">
        <v>64</v>
      </c>
      <c r="E1815" s="40">
        <v>64</v>
      </c>
      <c r="F1815" s="199"/>
      <c r="G1815" s="199"/>
      <c r="H1815" s="199"/>
      <c r="I1815" s="199"/>
      <c r="J1815" s="199"/>
      <c r="K1815" s="199"/>
      <c r="L1815" s="199"/>
      <c r="M1815" s="199"/>
      <c r="N1815" s="199"/>
      <c r="O1815" s="199"/>
      <c r="P1815" s="200"/>
      <c r="Q1815" s="200"/>
      <c r="R1815" s="199"/>
      <c r="S1815" s="199"/>
      <c r="T1815" s="313"/>
      <c r="U1815" s="313"/>
      <c r="V1815" s="313"/>
      <c r="W1815" s="313"/>
      <c r="X1815" s="313"/>
      <c r="Y1815" s="313"/>
      <c r="Z1815" s="313"/>
      <c r="AA1815" s="313"/>
      <c r="AB1815" s="313"/>
      <c r="AC1815" s="313"/>
      <c r="AD1815" s="313"/>
      <c r="AE1815" s="313"/>
      <c r="AF1815" s="313"/>
      <c r="AG1815" s="313"/>
      <c r="AH1815" s="313"/>
      <c r="AI1815" s="313"/>
      <c r="AJ1815" s="313"/>
      <c r="AK1815" s="313"/>
      <c r="AL1815" s="313"/>
      <c r="AM1815" s="313"/>
      <c r="AN1815" s="313"/>
      <c r="AO1815" s="313"/>
      <c r="AP1815" s="313"/>
      <c r="AQ1815" s="313"/>
      <c r="AR1815" s="313"/>
      <c r="AS1815" s="313"/>
      <c r="AT1815" s="313"/>
      <c r="AU1815" s="313"/>
      <c r="AV1815" s="313"/>
      <c r="AW1815" s="313"/>
      <c r="AX1815" s="313"/>
      <c r="AY1815" s="313"/>
      <c r="AZ1815" s="313"/>
      <c r="BA1815" s="313"/>
      <c r="BB1815" s="313"/>
      <c r="BC1815" s="313"/>
      <c r="BD1815" s="313"/>
      <c r="BE1815" s="313"/>
      <c r="BF1815" s="313"/>
      <c r="BG1815" s="313"/>
      <c r="BH1815" s="313"/>
      <c r="BI1815" s="313"/>
      <c r="BJ1815" s="313"/>
      <c r="BK1815" s="313"/>
      <c r="BL1815" s="313"/>
      <c r="BM1815" s="313"/>
      <c r="BN1815" s="313"/>
      <c r="BO1815" s="313"/>
      <c r="BP1815" s="313"/>
      <c r="BQ1815" s="313"/>
      <c r="BR1815" s="313"/>
      <c r="BS1815" s="313"/>
      <c r="BT1815" s="313"/>
      <c r="BU1815" s="313"/>
      <c r="BV1815" s="313"/>
      <c r="BW1815" s="313"/>
      <c r="BX1815" s="313"/>
      <c r="BY1815" s="313"/>
      <c r="BZ1815" s="313"/>
      <c r="CA1815" s="313"/>
      <c r="CB1815" s="313"/>
      <c r="CC1815" s="313"/>
      <c r="CD1815" s="313"/>
      <c r="CE1815" s="313"/>
      <c r="CF1815" s="313"/>
      <c r="CG1815" s="313"/>
      <c r="CH1815" s="313"/>
      <c r="CI1815" s="313"/>
      <c r="CJ1815" s="313"/>
      <c r="CK1815" s="313"/>
      <c r="CL1815" s="313"/>
      <c r="CM1815" s="313"/>
      <c r="CN1815" s="313"/>
      <c r="CO1815" s="313"/>
      <c r="CP1815" s="313"/>
      <c r="CQ1815" s="313"/>
      <c r="CR1815" s="313"/>
      <c r="CS1815" s="313"/>
      <c r="CT1815" s="313"/>
      <c r="CU1815" s="313"/>
      <c r="CV1815" s="313"/>
      <c r="CW1815" s="313"/>
      <c r="CX1815" s="313"/>
      <c r="CY1815" s="313"/>
      <c r="CZ1815" s="313"/>
      <c r="DA1815" s="313"/>
      <c r="DB1815" s="313"/>
      <c r="DC1815" s="313"/>
      <c r="DD1815" s="313"/>
      <c r="DE1815" s="313"/>
      <c r="DF1815" s="313"/>
      <c r="DG1815" s="313"/>
      <c r="DH1815" s="313"/>
      <c r="DI1815" s="313"/>
      <c r="DJ1815" s="313"/>
      <c r="DK1815" s="313"/>
      <c r="DL1815" s="313"/>
      <c r="DM1815" s="313"/>
      <c r="DN1815" s="313"/>
      <c r="DO1815" s="313"/>
      <c r="DP1815" s="313"/>
      <c r="DQ1815" s="313"/>
      <c r="DR1815" s="313"/>
      <c r="DS1815" s="313"/>
      <c r="DT1815" s="313"/>
      <c r="DU1815" s="313"/>
      <c r="DV1815" s="313"/>
      <c r="DW1815" s="313"/>
      <c r="DX1815" s="313"/>
      <c r="DY1815" s="313"/>
      <c r="DZ1815" s="313"/>
      <c r="EA1815" s="313"/>
      <c r="EB1815" s="313"/>
      <c r="EC1815" s="313"/>
      <c r="ED1815" s="313"/>
      <c r="EE1815" s="313"/>
      <c r="EF1815" s="313"/>
      <c r="EG1815" s="313"/>
      <c r="EH1815" s="313"/>
      <c r="EI1815" s="313"/>
      <c r="EJ1815" s="313"/>
      <c r="EK1815" s="313"/>
      <c r="EL1815" s="313"/>
      <c r="EM1815" s="313"/>
      <c r="EN1815" s="313"/>
      <c r="EO1815" s="313"/>
      <c r="EP1815" s="313"/>
      <c r="EQ1815" s="313"/>
      <c r="ER1815" s="313"/>
      <c r="ES1815" s="313"/>
      <c r="ET1815" s="313"/>
      <c r="EU1815" s="313"/>
      <c r="EV1815" s="313"/>
      <c r="EW1815" s="313"/>
      <c r="EX1815" s="313"/>
      <c r="EY1815" s="313"/>
      <c r="EZ1815" s="313"/>
      <c r="FA1815" s="313"/>
      <c r="FB1815" s="313"/>
      <c r="FC1815" s="313"/>
      <c r="FD1815" s="313"/>
      <c r="FE1815" s="313"/>
      <c r="FF1815" s="313"/>
      <c r="FG1815" s="313"/>
      <c r="FH1815" s="313"/>
      <c r="FI1815" s="313"/>
      <c r="FJ1815" s="313"/>
      <c r="FK1815" s="313"/>
      <c r="FL1815" s="313"/>
      <c r="FM1815" s="313"/>
      <c r="FN1815" s="313"/>
      <c r="FO1815" s="313"/>
      <c r="FP1815" s="313"/>
      <c r="FQ1815" s="313"/>
      <c r="FR1815" s="313"/>
      <c r="FS1815" s="313"/>
      <c r="FT1815" s="313"/>
      <c r="FU1815" s="313"/>
      <c r="FV1815" s="313"/>
      <c r="FW1815" s="313"/>
      <c r="FX1815" s="313"/>
      <c r="FY1815" s="313"/>
      <c r="FZ1815" s="313"/>
      <c r="GA1815" s="313"/>
      <c r="GB1815" s="313"/>
      <c r="GC1815" s="313"/>
      <c r="GD1815" s="313"/>
      <c r="GE1815" s="313"/>
      <c r="GF1815" s="313"/>
      <c r="GG1815" s="313"/>
      <c r="GH1815" s="313"/>
      <c r="GI1815" s="313"/>
      <c r="GJ1815" s="313"/>
      <c r="GK1815" s="313"/>
      <c r="GL1815" s="313"/>
      <c r="GM1815" s="313"/>
      <c r="GN1815" s="313"/>
      <c r="GO1815" s="313"/>
      <c r="GP1815" s="313"/>
      <c r="GQ1815" s="313"/>
      <c r="GR1815" s="313"/>
      <c r="GS1815" s="313"/>
      <c r="GT1815" s="313"/>
      <c r="GU1815" s="313"/>
      <c r="GV1815" s="313"/>
      <c r="GW1815" s="313"/>
    </row>
    <row r="1816" spans="1:205" s="18" customFormat="1" ht="39.75" customHeight="1">
      <c r="A1816" s="313"/>
      <c r="B1816" s="110" t="s">
        <v>164</v>
      </c>
      <c r="C1816" s="199"/>
      <c r="D1816" s="40">
        <v>64</v>
      </c>
      <c r="E1816" s="40">
        <v>64</v>
      </c>
      <c r="F1816" s="199"/>
      <c r="G1816" s="199"/>
      <c r="H1816" s="199"/>
      <c r="I1816" s="199"/>
      <c r="J1816" s="199"/>
      <c r="K1816" s="199"/>
      <c r="L1816" s="199"/>
      <c r="M1816" s="199"/>
      <c r="N1816" s="199"/>
      <c r="O1816" s="199"/>
      <c r="P1816" s="200"/>
      <c r="Q1816" s="200"/>
      <c r="R1816" s="199"/>
      <c r="S1816" s="199"/>
      <c r="T1816" s="313"/>
      <c r="U1816" s="313"/>
      <c r="V1816" s="313"/>
      <c r="W1816" s="313"/>
      <c r="X1816" s="313"/>
      <c r="Y1816" s="313"/>
      <c r="Z1816" s="313"/>
      <c r="AA1816" s="313"/>
      <c r="AB1816" s="313"/>
      <c r="AC1816" s="313"/>
      <c r="AD1816" s="313"/>
      <c r="AE1816" s="313"/>
      <c r="AF1816" s="313"/>
      <c r="AG1816" s="313"/>
      <c r="AH1816" s="313"/>
      <c r="AI1816" s="313"/>
      <c r="AJ1816" s="313"/>
      <c r="AK1816" s="313"/>
      <c r="AL1816" s="313"/>
      <c r="AM1816" s="313"/>
      <c r="AN1816" s="313"/>
      <c r="AO1816" s="313"/>
      <c r="AP1816" s="313"/>
      <c r="AQ1816" s="313"/>
      <c r="AR1816" s="313"/>
      <c r="AS1816" s="313"/>
      <c r="AT1816" s="313"/>
      <c r="AU1816" s="313"/>
      <c r="AV1816" s="313"/>
      <c r="AW1816" s="313"/>
      <c r="AX1816" s="313"/>
      <c r="AY1816" s="313"/>
      <c r="AZ1816" s="313"/>
      <c r="BA1816" s="313"/>
      <c r="BB1816" s="313"/>
      <c r="BC1816" s="313"/>
      <c r="BD1816" s="313"/>
      <c r="BE1816" s="313"/>
      <c r="BF1816" s="313"/>
      <c r="BG1816" s="313"/>
      <c r="BH1816" s="313"/>
      <c r="BI1816" s="313"/>
      <c r="BJ1816" s="313"/>
      <c r="BK1816" s="313"/>
      <c r="BL1816" s="313"/>
      <c r="BM1816" s="313"/>
      <c r="BN1816" s="313"/>
      <c r="BO1816" s="313"/>
      <c r="BP1816" s="313"/>
      <c r="BQ1816" s="313"/>
      <c r="BR1816" s="313"/>
      <c r="BS1816" s="313"/>
      <c r="BT1816" s="313"/>
      <c r="BU1816" s="313"/>
      <c r="BV1816" s="313"/>
      <c r="BW1816" s="313"/>
      <c r="BX1816" s="313"/>
      <c r="BY1816" s="313"/>
      <c r="BZ1816" s="313"/>
      <c r="CA1816" s="313"/>
      <c r="CB1816" s="313"/>
      <c r="CC1816" s="313"/>
      <c r="CD1816" s="313"/>
      <c r="CE1816" s="313"/>
      <c r="CF1816" s="313"/>
      <c r="CG1816" s="313"/>
      <c r="CH1816" s="313"/>
      <c r="CI1816" s="313"/>
      <c r="CJ1816" s="313"/>
      <c r="CK1816" s="313"/>
      <c r="CL1816" s="313"/>
      <c r="CM1816" s="313"/>
      <c r="CN1816" s="313"/>
      <c r="CO1816" s="313"/>
      <c r="CP1816" s="313"/>
      <c r="CQ1816" s="313"/>
      <c r="CR1816" s="313"/>
      <c r="CS1816" s="313"/>
      <c r="CT1816" s="313"/>
      <c r="CU1816" s="313"/>
      <c r="CV1816" s="313"/>
      <c r="CW1816" s="313"/>
      <c r="CX1816" s="313"/>
      <c r="CY1816" s="313"/>
      <c r="CZ1816" s="313"/>
      <c r="DA1816" s="313"/>
      <c r="DB1816" s="313"/>
      <c r="DC1816" s="313"/>
      <c r="DD1816" s="313"/>
      <c r="DE1816" s="313"/>
      <c r="DF1816" s="313"/>
      <c r="DG1816" s="313"/>
      <c r="DH1816" s="313"/>
      <c r="DI1816" s="313"/>
      <c r="DJ1816" s="313"/>
      <c r="DK1816" s="313"/>
      <c r="DL1816" s="313"/>
      <c r="DM1816" s="313"/>
      <c r="DN1816" s="313"/>
      <c r="DO1816" s="313"/>
      <c r="DP1816" s="313"/>
      <c r="DQ1816" s="313"/>
      <c r="DR1816" s="313"/>
      <c r="DS1816" s="313"/>
      <c r="DT1816" s="313"/>
      <c r="DU1816" s="313"/>
      <c r="DV1816" s="313"/>
      <c r="DW1816" s="313"/>
      <c r="DX1816" s="313"/>
      <c r="DY1816" s="313"/>
      <c r="DZ1816" s="313"/>
      <c r="EA1816" s="313"/>
      <c r="EB1816" s="313"/>
      <c r="EC1816" s="313"/>
      <c r="ED1816" s="313"/>
      <c r="EE1816" s="313"/>
      <c r="EF1816" s="313"/>
      <c r="EG1816" s="313"/>
      <c r="EH1816" s="313"/>
      <c r="EI1816" s="313"/>
      <c r="EJ1816" s="313"/>
      <c r="EK1816" s="313"/>
      <c r="EL1816" s="313"/>
      <c r="EM1816" s="313"/>
      <c r="EN1816" s="313"/>
      <c r="EO1816" s="313"/>
      <c r="EP1816" s="313"/>
      <c r="EQ1816" s="313"/>
      <c r="ER1816" s="313"/>
      <c r="ES1816" s="313"/>
      <c r="ET1816" s="313"/>
      <c r="EU1816" s="313"/>
      <c r="EV1816" s="313"/>
      <c r="EW1816" s="313"/>
      <c r="EX1816" s="313"/>
      <c r="EY1816" s="313"/>
      <c r="EZ1816" s="313"/>
      <c r="FA1816" s="313"/>
      <c r="FB1816" s="313"/>
      <c r="FC1816" s="313"/>
      <c r="FD1816" s="313"/>
      <c r="FE1816" s="313"/>
      <c r="FF1816" s="313"/>
      <c r="FG1816" s="313"/>
      <c r="FH1816" s="313"/>
      <c r="FI1816" s="313"/>
      <c r="FJ1816" s="313"/>
      <c r="FK1816" s="313"/>
      <c r="FL1816" s="313"/>
      <c r="FM1816" s="313"/>
      <c r="FN1816" s="313"/>
      <c r="FO1816" s="313"/>
      <c r="FP1816" s="313"/>
      <c r="FQ1816" s="313"/>
      <c r="FR1816" s="313"/>
      <c r="FS1816" s="313"/>
      <c r="FT1816" s="313"/>
      <c r="FU1816" s="313"/>
      <c r="FV1816" s="313"/>
      <c r="FW1816" s="313"/>
      <c r="FX1816" s="313"/>
      <c r="FY1816" s="313"/>
      <c r="FZ1816" s="313"/>
      <c r="GA1816" s="313"/>
      <c r="GB1816" s="313"/>
      <c r="GC1816" s="313"/>
      <c r="GD1816" s="313"/>
      <c r="GE1816" s="313"/>
      <c r="GF1816" s="313"/>
      <c r="GG1816" s="313"/>
      <c r="GH1816" s="313"/>
      <c r="GI1816" s="313"/>
      <c r="GJ1816" s="313"/>
      <c r="GK1816" s="313"/>
      <c r="GL1816" s="313"/>
      <c r="GM1816" s="313"/>
      <c r="GN1816" s="313"/>
      <c r="GO1816" s="313"/>
      <c r="GP1816" s="313"/>
      <c r="GQ1816" s="313"/>
      <c r="GR1816" s="313"/>
      <c r="GS1816" s="313"/>
      <c r="GT1816" s="313"/>
      <c r="GU1816" s="313"/>
      <c r="GV1816" s="313"/>
      <c r="GW1816" s="313"/>
    </row>
    <row r="1817" spans="1:205" s="18" customFormat="1" ht="26.25" customHeight="1">
      <c r="A1817" s="313"/>
      <c r="B1817" s="89" t="s">
        <v>63</v>
      </c>
      <c r="C1817" s="199"/>
      <c r="D1817" s="40">
        <v>20</v>
      </c>
      <c r="E1817" s="40">
        <v>20</v>
      </c>
      <c r="F1817" s="199"/>
      <c r="G1817" s="199"/>
      <c r="H1817" s="199"/>
      <c r="I1817" s="199"/>
      <c r="J1817" s="199"/>
      <c r="K1817" s="199"/>
      <c r="L1817" s="199"/>
      <c r="M1817" s="199"/>
      <c r="N1817" s="199"/>
      <c r="O1817" s="199"/>
      <c r="P1817" s="200"/>
      <c r="Q1817" s="200"/>
      <c r="R1817" s="199"/>
      <c r="S1817" s="199"/>
      <c r="T1817" s="313"/>
      <c r="U1817" s="313"/>
      <c r="V1817" s="313"/>
      <c r="W1817" s="313"/>
      <c r="X1817" s="313"/>
      <c r="Y1817" s="313"/>
      <c r="Z1817" s="313"/>
      <c r="AA1817" s="313"/>
      <c r="AB1817" s="313"/>
      <c r="AC1817" s="313"/>
      <c r="AD1817" s="313"/>
      <c r="AE1817" s="313"/>
      <c r="AF1817" s="313"/>
      <c r="AG1817" s="313"/>
      <c r="AH1817" s="313"/>
      <c r="AI1817" s="313"/>
      <c r="AJ1817" s="313"/>
      <c r="AK1817" s="313"/>
      <c r="AL1817" s="313"/>
      <c r="AM1817" s="313"/>
      <c r="AN1817" s="313"/>
      <c r="AO1817" s="313"/>
      <c r="AP1817" s="313"/>
      <c r="AQ1817" s="313"/>
      <c r="AR1817" s="313"/>
      <c r="AS1817" s="313"/>
      <c r="AT1817" s="313"/>
      <c r="AU1817" s="313"/>
      <c r="AV1817" s="313"/>
      <c r="AW1817" s="313"/>
      <c r="AX1817" s="313"/>
      <c r="AY1817" s="313"/>
      <c r="AZ1817" s="313"/>
      <c r="BA1817" s="313"/>
      <c r="BB1817" s="313"/>
      <c r="BC1817" s="313"/>
      <c r="BD1817" s="313"/>
      <c r="BE1817" s="313"/>
      <c r="BF1817" s="313"/>
      <c r="BG1817" s="313"/>
      <c r="BH1817" s="313"/>
      <c r="BI1817" s="313"/>
      <c r="BJ1817" s="313"/>
      <c r="BK1817" s="313"/>
      <c r="BL1817" s="313"/>
      <c r="BM1817" s="313"/>
      <c r="BN1817" s="313"/>
      <c r="BO1817" s="313"/>
      <c r="BP1817" s="313"/>
      <c r="BQ1817" s="313"/>
      <c r="BR1817" s="313"/>
      <c r="BS1817" s="313"/>
      <c r="BT1817" s="313"/>
      <c r="BU1817" s="313"/>
      <c r="BV1817" s="313"/>
      <c r="BW1817" s="313"/>
      <c r="BX1817" s="313"/>
      <c r="BY1817" s="313"/>
      <c r="BZ1817" s="313"/>
      <c r="CA1817" s="313"/>
      <c r="CB1817" s="313"/>
      <c r="CC1817" s="313"/>
      <c r="CD1817" s="313"/>
      <c r="CE1817" s="313"/>
      <c r="CF1817" s="313"/>
      <c r="CG1817" s="313"/>
      <c r="CH1817" s="313"/>
      <c r="CI1817" s="313"/>
      <c r="CJ1817" s="313"/>
      <c r="CK1817" s="313"/>
      <c r="CL1817" s="313"/>
      <c r="CM1817" s="313"/>
      <c r="CN1817" s="313"/>
      <c r="CO1817" s="313"/>
      <c r="CP1817" s="313"/>
      <c r="CQ1817" s="313"/>
      <c r="CR1817" s="313"/>
      <c r="CS1817" s="313"/>
      <c r="CT1817" s="313"/>
      <c r="CU1817" s="313"/>
      <c r="CV1817" s="313"/>
      <c r="CW1817" s="313"/>
      <c r="CX1817" s="313"/>
      <c r="CY1817" s="313"/>
      <c r="CZ1817" s="313"/>
      <c r="DA1817" s="313"/>
      <c r="DB1817" s="313"/>
      <c r="DC1817" s="313"/>
      <c r="DD1817" s="313"/>
      <c r="DE1817" s="313"/>
      <c r="DF1817" s="313"/>
      <c r="DG1817" s="313"/>
      <c r="DH1817" s="313"/>
      <c r="DI1817" s="313"/>
      <c r="DJ1817" s="313"/>
      <c r="DK1817" s="313"/>
      <c r="DL1817" s="313"/>
      <c r="DM1817" s="313"/>
      <c r="DN1817" s="313"/>
      <c r="DO1817" s="313"/>
      <c r="DP1817" s="313"/>
      <c r="DQ1817" s="313"/>
      <c r="DR1817" s="313"/>
      <c r="DS1817" s="313"/>
      <c r="DT1817" s="313"/>
      <c r="DU1817" s="313"/>
      <c r="DV1817" s="313"/>
      <c r="DW1817" s="313"/>
      <c r="DX1817" s="313"/>
      <c r="DY1817" s="313"/>
      <c r="DZ1817" s="313"/>
      <c r="EA1817" s="313"/>
      <c r="EB1817" s="313"/>
      <c r="EC1817" s="313"/>
      <c r="ED1817" s="313"/>
      <c r="EE1817" s="313"/>
      <c r="EF1817" s="313"/>
      <c r="EG1817" s="313"/>
      <c r="EH1817" s="313"/>
      <c r="EI1817" s="313"/>
      <c r="EJ1817" s="313"/>
      <c r="EK1817" s="313"/>
      <c r="EL1817" s="313"/>
      <c r="EM1817" s="313"/>
      <c r="EN1817" s="313"/>
      <c r="EO1817" s="313"/>
      <c r="EP1817" s="313"/>
      <c r="EQ1817" s="313"/>
      <c r="ER1817" s="313"/>
      <c r="ES1817" s="313"/>
      <c r="ET1817" s="313"/>
      <c r="EU1817" s="313"/>
      <c r="EV1817" s="313"/>
      <c r="EW1817" s="313"/>
      <c r="EX1817" s="313"/>
      <c r="EY1817" s="313"/>
      <c r="EZ1817" s="313"/>
      <c r="FA1817" s="313"/>
      <c r="FB1817" s="313"/>
      <c r="FC1817" s="313"/>
      <c r="FD1817" s="313"/>
      <c r="FE1817" s="313"/>
      <c r="FF1817" s="313"/>
      <c r="FG1817" s="313"/>
      <c r="FH1817" s="313"/>
      <c r="FI1817" s="313"/>
      <c r="FJ1817" s="313"/>
      <c r="FK1817" s="313"/>
      <c r="FL1817" s="313"/>
      <c r="FM1817" s="313"/>
      <c r="FN1817" s="313"/>
      <c r="FO1817" s="313"/>
      <c r="FP1817" s="313"/>
      <c r="FQ1817" s="313"/>
      <c r="FR1817" s="313"/>
      <c r="FS1817" s="313"/>
      <c r="FT1817" s="313"/>
      <c r="FU1817" s="313"/>
      <c r="FV1817" s="313"/>
      <c r="FW1817" s="313"/>
      <c r="FX1817" s="313"/>
      <c r="FY1817" s="313"/>
      <c r="FZ1817" s="313"/>
      <c r="GA1817" s="313"/>
      <c r="GB1817" s="313"/>
      <c r="GC1817" s="313"/>
      <c r="GD1817" s="313"/>
      <c r="GE1817" s="313"/>
      <c r="GF1817" s="313"/>
      <c r="GG1817" s="313"/>
      <c r="GH1817" s="313"/>
      <c r="GI1817" s="313"/>
      <c r="GJ1817" s="313"/>
      <c r="GK1817" s="313"/>
      <c r="GL1817" s="313"/>
      <c r="GM1817" s="313"/>
      <c r="GN1817" s="313"/>
      <c r="GO1817" s="313"/>
      <c r="GP1817" s="313"/>
      <c r="GQ1817" s="313"/>
      <c r="GR1817" s="313"/>
      <c r="GS1817" s="313"/>
      <c r="GT1817" s="313"/>
      <c r="GU1817" s="313"/>
      <c r="GV1817" s="313"/>
      <c r="GW1817" s="313"/>
    </row>
    <row r="1818" spans="1:205" s="18" customFormat="1" ht="21.75" customHeight="1">
      <c r="A1818" s="313"/>
      <c r="B1818" s="89" t="s">
        <v>112</v>
      </c>
      <c r="C1818" s="199"/>
      <c r="D1818" s="40">
        <v>8</v>
      </c>
      <c r="E1818" s="40">
        <v>8</v>
      </c>
      <c r="F1818" s="199"/>
      <c r="G1818" s="199"/>
      <c r="H1818" s="199"/>
      <c r="I1818" s="199"/>
      <c r="J1818" s="199"/>
      <c r="K1818" s="199"/>
      <c r="L1818" s="199"/>
      <c r="M1818" s="199"/>
      <c r="N1818" s="199"/>
      <c r="O1818" s="199"/>
      <c r="P1818" s="200"/>
      <c r="Q1818" s="200"/>
      <c r="R1818" s="199"/>
      <c r="S1818" s="199"/>
      <c r="T1818" s="313"/>
      <c r="U1818" s="313"/>
      <c r="V1818" s="313"/>
      <c r="W1818" s="313"/>
      <c r="X1818" s="313"/>
      <c r="Y1818" s="313"/>
      <c r="Z1818" s="313"/>
      <c r="AA1818" s="313"/>
      <c r="AB1818" s="313"/>
      <c r="AC1818" s="313"/>
      <c r="AD1818" s="313"/>
      <c r="AE1818" s="313"/>
      <c r="AF1818" s="313"/>
      <c r="AG1818" s="313"/>
      <c r="AH1818" s="313"/>
      <c r="AI1818" s="313"/>
      <c r="AJ1818" s="313"/>
      <c r="AK1818" s="313"/>
      <c r="AL1818" s="313"/>
      <c r="AM1818" s="313"/>
      <c r="AN1818" s="313"/>
      <c r="AO1818" s="313"/>
      <c r="AP1818" s="313"/>
      <c r="AQ1818" s="313"/>
      <c r="AR1818" s="313"/>
      <c r="AS1818" s="313"/>
      <c r="AT1818" s="313"/>
      <c r="AU1818" s="313"/>
      <c r="AV1818" s="313"/>
      <c r="AW1818" s="313"/>
      <c r="AX1818" s="313"/>
      <c r="AY1818" s="313"/>
      <c r="AZ1818" s="313"/>
      <c r="BA1818" s="313"/>
      <c r="BB1818" s="313"/>
      <c r="BC1818" s="313"/>
      <c r="BD1818" s="313"/>
      <c r="BE1818" s="313"/>
      <c r="BF1818" s="313"/>
      <c r="BG1818" s="313"/>
      <c r="BH1818" s="313"/>
      <c r="BI1818" s="313"/>
      <c r="BJ1818" s="313"/>
      <c r="BK1818" s="313"/>
      <c r="BL1818" s="313"/>
      <c r="BM1818" s="313"/>
      <c r="BN1818" s="313"/>
      <c r="BO1818" s="313"/>
      <c r="BP1818" s="313"/>
      <c r="BQ1818" s="313"/>
      <c r="BR1818" s="313"/>
      <c r="BS1818" s="313"/>
      <c r="BT1818" s="313"/>
      <c r="BU1818" s="313"/>
      <c r="BV1818" s="313"/>
      <c r="BW1818" s="313"/>
      <c r="BX1818" s="313"/>
      <c r="BY1818" s="313"/>
      <c r="BZ1818" s="313"/>
      <c r="CA1818" s="313"/>
      <c r="CB1818" s="313"/>
      <c r="CC1818" s="313"/>
      <c r="CD1818" s="313"/>
      <c r="CE1818" s="313"/>
      <c r="CF1818" s="313"/>
      <c r="CG1818" s="313"/>
      <c r="CH1818" s="313"/>
      <c r="CI1818" s="313"/>
      <c r="CJ1818" s="313"/>
      <c r="CK1818" s="313"/>
      <c r="CL1818" s="313"/>
      <c r="CM1818" s="313"/>
      <c r="CN1818" s="313"/>
      <c r="CO1818" s="313"/>
      <c r="CP1818" s="313"/>
      <c r="CQ1818" s="313"/>
      <c r="CR1818" s="313"/>
      <c r="CS1818" s="313"/>
      <c r="CT1818" s="313"/>
      <c r="CU1818" s="313"/>
      <c r="CV1818" s="313"/>
      <c r="CW1818" s="313"/>
      <c r="CX1818" s="313"/>
      <c r="CY1818" s="313"/>
      <c r="CZ1818" s="313"/>
      <c r="DA1818" s="313"/>
      <c r="DB1818" s="313"/>
      <c r="DC1818" s="313"/>
      <c r="DD1818" s="313"/>
      <c r="DE1818" s="313"/>
      <c r="DF1818" s="313"/>
      <c r="DG1818" s="313"/>
      <c r="DH1818" s="313"/>
      <c r="DI1818" s="313"/>
      <c r="DJ1818" s="313"/>
      <c r="DK1818" s="313"/>
      <c r="DL1818" s="313"/>
      <c r="DM1818" s="313"/>
      <c r="DN1818" s="313"/>
      <c r="DO1818" s="313"/>
      <c r="DP1818" s="313"/>
      <c r="DQ1818" s="313"/>
      <c r="DR1818" s="313"/>
      <c r="DS1818" s="313"/>
      <c r="DT1818" s="313"/>
      <c r="DU1818" s="313"/>
      <c r="DV1818" s="313"/>
      <c r="DW1818" s="313"/>
      <c r="DX1818" s="313"/>
      <c r="DY1818" s="313"/>
      <c r="DZ1818" s="313"/>
      <c r="EA1818" s="313"/>
      <c r="EB1818" s="313"/>
      <c r="EC1818" s="313"/>
      <c r="ED1818" s="313"/>
      <c r="EE1818" s="313"/>
      <c r="EF1818" s="313"/>
      <c r="EG1818" s="313"/>
      <c r="EH1818" s="313"/>
      <c r="EI1818" s="313"/>
      <c r="EJ1818" s="313"/>
      <c r="EK1818" s="313"/>
      <c r="EL1818" s="313"/>
      <c r="EM1818" s="313"/>
      <c r="EN1818" s="313"/>
      <c r="EO1818" s="313"/>
      <c r="EP1818" s="313"/>
      <c r="EQ1818" s="313"/>
      <c r="ER1818" s="313"/>
      <c r="ES1818" s="313"/>
      <c r="ET1818" s="313"/>
      <c r="EU1818" s="313"/>
      <c r="EV1818" s="313"/>
      <c r="EW1818" s="313"/>
      <c r="EX1818" s="313"/>
      <c r="EY1818" s="313"/>
      <c r="EZ1818" s="313"/>
      <c r="FA1818" s="313"/>
      <c r="FB1818" s="313"/>
      <c r="FC1818" s="313"/>
      <c r="FD1818" s="313"/>
      <c r="FE1818" s="313"/>
      <c r="FF1818" s="313"/>
      <c r="FG1818" s="313"/>
      <c r="FH1818" s="313"/>
      <c r="FI1818" s="313"/>
      <c r="FJ1818" s="313"/>
      <c r="FK1818" s="313"/>
      <c r="FL1818" s="313"/>
      <c r="FM1818" s="313"/>
      <c r="FN1818" s="313"/>
      <c r="FO1818" s="313"/>
      <c r="FP1818" s="313"/>
      <c r="FQ1818" s="313"/>
      <c r="FR1818" s="313"/>
      <c r="FS1818" s="313"/>
      <c r="FT1818" s="313"/>
      <c r="FU1818" s="313"/>
      <c r="FV1818" s="313"/>
      <c r="FW1818" s="313"/>
      <c r="FX1818" s="313"/>
      <c r="FY1818" s="313"/>
      <c r="FZ1818" s="313"/>
      <c r="GA1818" s="313"/>
      <c r="GB1818" s="313"/>
      <c r="GC1818" s="313"/>
      <c r="GD1818" s="313"/>
      <c r="GE1818" s="313"/>
      <c r="GF1818" s="313"/>
      <c r="GG1818" s="313"/>
      <c r="GH1818" s="313"/>
      <c r="GI1818" s="313"/>
      <c r="GJ1818" s="313"/>
      <c r="GK1818" s="313"/>
      <c r="GL1818" s="313"/>
      <c r="GM1818" s="313"/>
      <c r="GN1818" s="313"/>
      <c r="GO1818" s="313"/>
      <c r="GP1818" s="313"/>
      <c r="GQ1818" s="313"/>
      <c r="GR1818" s="313"/>
      <c r="GS1818" s="313"/>
      <c r="GT1818" s="313"/>
      <c r="GU1818" s="313"/>
      <c r="GV1818" s="313"/>
      <c r="GW1818" s="313"/>
    </row>
    <row r="1819" spans="1:205" s="18" customFormat="1" ht="26.25" customHeight="1">
      <c r="A1819" s="313"/>
      <c r="B1819" s="89" t="s">
        <v>142</v>
      </c>
      <c r="C1819" s="199"/>
      <c r="D1819" s="40"/>
      <c r="E1819" s="40">
        <v>25</v>
      </c>
      <c r="F1819" s="199"/>
      <c r="G1819" s="199"/>
      <c r="H1819" s="199"/>
      <c r="I1819" s="199"/>
      <c r="J1819" s="199"/>
      <c r="K1819" s="199"/>
      <c r="L1819" s="199"/>
      <c r="M1819" s="199"/>
      <c r="N1819" s="199"/>
      <c r="O1819" s="199"/>
      <c r="P1819" s="200"/>
      <c r="Q1819" s="200"/>
      <c r="R1819" s="199"/>
      <c r="S1819" s="199"/>
      <c r="T1819" s="313"/>
      <c r="U1819" s="313"/>
      <c r="V1819" s="313"/>
      <c r="W1819" s="313"/>
      <c r="X1819" s="313"/>
      <c r="Y1819" s="313"/>
      <c r="Z1819" s="313"/>
      <c r="AA1819" s="313"/>
      <c r="AB1819" s="313"/>
      <c r="AC1819" s="313"/>
      <c r="AD1819" s="313"/>
      <c r="AE1819" s="313"/>
      <c r="AF1819" s="313"/>
      <c r="AG1819" s="313"/>
      <c r="AH1819" s="313"/>
      <c r="AI1819" s="313"/>
      <c r="AJ1819" s="313"/>
      <c r="AK1819" s="313"/>
      <c r="AL1819" s="313"/>
      <c r="AM1819" s="313"/>
      <c r="AN1819" s="313"/>
      <c r="AO1819" s="313"/>
      <c r="AP1819" s="313"/>
      <c r="AQ1819" s="313"/>
      <c r="AR1819" s="313"/>
      <c r="AS1819" s="313"/>
      <c r="AT1819" s="313"/>
      <c r="AU1819" s="313"/>
      <c r="AV1819" s="313"/>
      <c r="AW1819" s="313"/>
      <c r="AX1819" s="313"/>
      <c r="AY1819" s="313"/>
      <c r="AZ1819" s="313"/>
      <c r="BA1819" s="313"/>
      <c r="BB1819" s="313"/>
      <c r="BC1819" s="313"/>
      <c r="BD1819" s="313"/>
      <c r="BE1819" s="313"/>
      <c r="BF1819" s="313"/>
      <c r="BG1819" s="313"/>
      <c r="BH1819" s="313"/>
      <c r="BI1819" s="313"/>
      <c r="BJ1819" s="313"/>
      <c r="BK1819" s="313"/>
      <c r="BL1819" s="313"/>
      <c r="BM1819" s="313"/>
      <c r="BN1819" s="313"/>
      <c r="BO1819" s="313"/>
      <c r="BP1819" s="313"/>
      <c r="BQ1819" s="313"/>
      <c r="BR1819" s="313"/>
      <c r="BS1819" s="313"/>
      <c r="BT1819" s="313"/>
      <c r="BU1819" s="313"/>
      <c r="BV1819" s="313"/>
      <c r="BW1819" s="313"/>
      <c r="BX1819" s="313"/>
      <c r="BY1819" s="313"/>
      <c r="BZ1819" s="313"/>
      <c r="CA1819" s="313"/>
      <c r="CB1819" s="313"/>
      <c r="CC1819" s="313"/>
      <c r="CD1819" s="313"/>
      <c r="CE1819" s="313"/>
      <c r="CF1819" s="313"/>
      <c r="CG1819" s="313"/>
      <c r="CH1819" s="313"/>
      <c r="CI1819" s="313"/>
      <c r="CJ1819" s="313"/>
      <c r="CK1819" s="313"/>
      <c r="CL1819" s="313"/>
      <c r="CM1819" s="313"/>
      <c r="CN1819" s="313"/>
      <c r="CO1819" s="313"/>
      <c r="CP1819" s="313"/>
      <c r="CQ1819" s="313"/>
      <c r="CR1819" s="313"/>
      <c r="CS1819" s="313"/>
      <c r="CT1819" s="313"/>
      <c r="CU1819" s="313"/>
      <c r="CV1819" s="313"/>
      <c r="CW1819" s="313"/>
      <c r="CX1819" s="313"/>
      <c r="CY1819" s="313"/>
      <c r="CZ1819" s="313"/>
      <c r="DA1819" s="313"/>
      <c r="DB1819" s="313"/>
      <c r="DC1819" s="313"/>
      <c r="DD1819" s="313"/>
      <c r="DE1819" s="313"/>
      <c r="DF1819" s="313"/>
      <c r="DG1819" s="313"/>
      <c r="DH1819" s="313"/>
      <c r="DI1819" s="313"/>
      <c r="DJ1819" s="313"/>
      <c r="DK1819" s="313"/>
      <c r="DL1819" s="313"/>
      <c r="DM1819" s="313"/>
      <c r="DN1819" s="313"/>
      <c r="DO1819" s="313"/>
      <c r="DP1819" s="313"/>
      <c r="DQ1819" s="313"/>
      <c r="DR1819" s="313"/>
      <c r="DS1819" s="313"/>
      <c r="DT1819" s="313"/>
      <c r="DU1819" s="313"/>
      <c r="DV1819" s="313"/>
      <c r="DW1819" s="313"/>
      <c r="DX1819" s="313"/>
      <c r="DY1819" s="313"/>
      <c r="DZ1819" s="313"/>
      <c r="EA1819" s="313"/>
      <c r="EB1819" s="313"/>
      <c r="EC1819" s="313"/>
      <c r="ED1819" s="313"/>
      <c r="EE1819" s="313"/>
      <c r="EF1819" s="313"/>
      <c r="EG1819" s="313"/>
      <c r="EH1819" s="313"/>
      <c r="EI1819" s="313"/>
      <c r="EJ1819" s="313"/>
      <c r="EK1819" s="313"/>
      <c r="EL1819" s="313"/>
      <c r="EM1819" s="313"/>
      <c r="EN1819" s="313"/>
      <c r="EO1819" s="313"/>
      <c r="EP1819" s="313"/>
      <c r="EQ1819" s="313"/>
      <c r="ER1819" s="313"/>
      <c r="ES1819" s="313"/>
      <c r="ET1819" s="313"/>
      <c r="EU1819" s="313"/>
      <c r="EV1819" s="313"/>
      <c r="EW1819" s="313"/>
      <c r="EX1819" s="313"/>
      <c r="EY1819" s="313"/>
      <c r="EZ1819" s="313"/>
      <c r="FA1819" s="313"/>
      <c r="FB1819" s="313"/>
      <c r="FC1819" s="313"/>
      <c r="FD1819" s="313"/>
      <c r="FE1819" s="313"/>
      <c r="FF1819" s="313"/>
      <c r="FG1819" s="313"/>
      <c r="FH1819" s="313"/>
      <c r="FI1819" s="313"/>
      <c r="FJ1819" s="313"/>
      <c r="FK1819" s="313"/>
      <c r="FL1819" s="313"/>
      <c r="FM1819" s="313"/>
      <c r="FN1819" s="313"/>
      <c r="FO1819" s="313"/>
      <c r="FP1819" s="313"/>
      <c r="FQ1819" s="313"/>
      <c r="FR1819" s="313"/>
      <c r="FS1819" s="313"/>
      <c r="FT1819" s="313"/>
      <c r="FU1819" s="313"/>
      <c r="FV1819" s="313"/>
      <c r="FW1819" s="313"/>
      <c r="FX1819" s="313"/>
      <c r="FY1819" s="313"/>
      <c r="FZ1819" s="313"/>
      <c r="GA1819" s="313"/>
      <c r="GB1819" s="313"/>
      <c r="GC1819" s="313"/>
      <c r="GD1819" s="313"/>
      <c r="GE1819" s="313"/>
      <c r="GF1819" s="313"/>
      <c r="GG1819" s="313"/>
      <c r="GH1819" s="313"/>
      <c r="GI1819" s="313"/>
      <c r="GJ1819" s="313"/>
      <c r="GK1819" s="313"/>
      <c r="GL1819" s="313"/>
      <c r="GM1819" s="313"/>
      <c r="GN1819" s="313"/>
      <c r="GO1819" s="313"/>
      <c r="GP1819" s="313"/>
      <c r="GQ1819" s="313"/>
      <c r="GR1819" s="313"/>
      <c r="GS1819" s="313"/>
      <c r="GT1819" s="313"/>
      <c r="GU1819" s="313"/>
      <c r="GV1819" s="313"/>
      <c r="GW1819" s="313"/>
    </row>
    <row r="1820" spans="1:205" s="18" customFormat="1" ht="26.25" customHeight="1">
      <c r="A1820" s="313"/>
      <c r="B1820" s="89" t="s">
        <v>64</v>
      </c>
      <c r="C1820" s="199"/>
      <c r="D1820" s="40">
        <v>35</v>
      </c>
      <c r="E1820" s="40">
        <v>30</v>
      </c>
      <c r="F1820" s="199"/>
      <c r="G1820" s="199"/>
      <c r="H1820" s="199"/>
      <c r="I1820" s="199"/>
      <c r="J1820" s="199"/>
      <c r="K1820" s="199"/>
      <c r="L1820" s="199"/>
      <c r="M1820" s="199"/>
      <c r="N1820" s="199"/>
      <c r="O1820" s="199"/>
      <c r="P1820" s="200"/>
      <c r="Q1820" s="200"/>
      <c r="R1820" s="199"/>
      <c r="S1820" s="199"/>
      <c r="T1820" s="313"/>
      <c r="U1820" s="313"/>
      <c r="V1820" s="313"/>
      <c r="W1820" s="313"/>
      <c r="X1820" s="313"/>
      <c r="Y1820" s="313"/>
      <c r="Z1820" s="313"/>
      <c r="AA1820" s="313"/>
      <c r="AB1820" s="313"/>
      <c r="AC1820" s="313"/>
      <c r="AD1820" s="313"/>
      <c r="AE1820" s="313"/>
      <c r="AF1820" s="313"/>
      <c r="AG1820" s="313"/>
      <c r="AH1820" s="313"/>
      <c r="AI1820" s="313"/>
      <c r="AJ1820" s="313"/>
      <c r="AK1820" s="313"/>
      <c r="AL1820" s="313"/>
      <c r="AM1820" s="313"/>
      <c r="AN1820" s="313"/>
      <c r="AO1820" s="313"/>
      <c r="AP1820" s="313"/>
      <c r="AQ1820" s="313"/>
      <c r="AR1820" s="313"/>
      <c r="AS1820" s="313"/>
      <c r="AT1820" s="313"/>
      <c r="AU1820" s="313"/>
      <c r="AV1820" s="313"/>
      <c r="AW1820" s="313"/>
      <c r="AX1820" s="313"/>
      <c r="AY1820" s="313"/>
      <c r="AZ1820" s="313"/>
      <c r="BA1820" s="313"/>
      <c r="BB1820" s="313"/>
      <c r="BC1820" s="313"/>
      <c r="BD1820" s="313"/>
      <c r="BE1820" s="313"/>
      <c r="BF1820" s="313"/>
      <c r="BG1820" s="313"/>
      <c r="BH1820" s="313"/>
      <c r="BI1820" s="313"/>
      <c r="BJ1820" s="313"/>
      <c r="BK1820" s="313"/>
      <c r="BL1820" s="313"/>
      <c r="BM1820" s="313"/>
      <c r="BN1820" s="313"/>
      <c r="BO1820" s="313"/>
      <c r="BP1820" s="313"/>
      <c r="BQ1820" s="313"/>
      <c r="BR1820" s="313"/>
      <c r="BS1820" s="313"/>
      <c r="BT1820" s="313"/>
      <c r="BU1820" s="313"/>
      <c r="BV1820" s="313"/>
      <c r="BW1820" s="313"/>
      <c r="BX1820" s="313"/>
      <c r="BY1820" s="313"/>
      <c r="BZ1820" s="313"/>
      <c r="CA1820" s="313"/>
      <c r="CB1820" s="313"/>
      <c r="CC1820" s="313"/>
      <c r="CD1820" s="313"/>
      <c r="CE1820" s="313"/>
      <c r="CF1820" s="313"/>
      <c r="CG1820" s="313"/>
      <c r="CH1820" s="313"/>
      <c r="CI1820" s="313"/>
      <c r="CJ1820" s="313"/>
      <c r="CK1820" s="313"/>
      <c r="CL1820" s="313"/>
      <c r="CM1820" s="313"/>
      <c r="CN1820" s="313"/>
      <c r="CO1820" s="313"/>
      <c r="CP1820" s="313"/>
      <c r="CQ1820" s="313"/>
      <c r="CR1820" s="313"/>
      <c r="CS1820" s="313"/>
      <c r="CT1820" s="313"/>
      <c r="CU1820" s="313"/>
      <c r="CV1820" s="313"/>
      <c r="CW1820" s="313"/>
      <c r="CX1820" s="313"/>
      <c r="CY1820" s="313"/>
      <c r="CZ1820" s="313"/>
      <c r="DA1820" s="313"/>
      <c r="DB1820" s="313"/>
      <c r="DC1820" s="313"/>
      <c r="DD1820" s="313"/>
      <c r="DE1820" s="313"/>
      <c r="DF1820" s="313"/>
      <c r="DG1820" s="313"/>
      <c r="DH1820" s="313"/>
      <c r="DI1820" s="313"/>
      <c r="DJ1820" s="313"/>
      <c r="DK1820" s="313"/>
      <c r="DL1820" s="313"/>
      <c r="DM1820" s="313"/>
      <c r="DN1820" s="313"/>
      <c r="DO1820" s="313"/>
      <c r="DP1820" s="313"/>
      <c r="DQ1820" s="313"/>
      <c r="DR1820" s="313"/>
      <c r="DS1820" s="313"/>
      <c r="DT1820" s="313"/>
      <c r="DU1820" s="313"/>
      <c r="DV1820" s="313"/>
      <c r="DW1820" s="313"/>
      <c r="DX1820" s="313"/>
      <c r="DY1820" s="313"/>
      <c r="DZ1820" s="313"/>
      <c r="EA1820" s="313"/>
      <c r="EB1820" s="313"/>
      <c r="EC1820" s="313"/>
      <c r="ED1820" s="313"/>
      <c r="EE1820" s="313"/>
      <c r="EF1820" s="313"/>
      <c r="EG1820" s="313"/>
      <c r="EH1820" s="313"/>
      <c r="EI1820" s="313"/>
      <c r="EJ1820" s="313"/>
      <c r="EK1820" s="313"/>
      <c r="EL1820" s="313"/>
      <c r="EM1820" s="313"/>
      <c r="EN1820" s="313"/>
      <c r="EO1820" s="313"/>
      <c r="EP1820" s="313"/>
      <c r="EQ1820" s="313"/>
      <c r="ER1820" s="313"/>
      <c r="ES1820" s="313"/>
      <c r="ET1820" s="313"/>
      <c r="EU1820" s="313"/>
      <c r="EV1820" s="313"/>
      <c r="EW1820" s="313"/>
      <c r="EX1820" s="313"/>
      <c r="EY1820" s="313"/>
      <c r="EZ1820" s="313"/>
      <c r="FA1820" s="313"/>
      <c r="FB1820" s="313"/>
      <c r="FC1820" s="313"/>
      <c r="FD1820" s="313"/>
      <c r="FE1820" s="313"/>
      <c r="FF1820" s="313"/>
      <c r="FG1820" s="313"/>
      <c r="FH1820" s="313"/>
      <c r="FI1820" s="313"/>
      <c r="FJ1820" s="313"/>
      <c r="FK1820" s="313"/>
      <c r="FL1820" s="313"/>
      <c r="FM1820" s="313"/>
      <c r="FN1820" s="313"/>
      <c r="FO1820" s="313"/>
      <c r="FP1820" s="313"/>
      <c r="FQ1820" s="313"/>
      <c r="FR1820" s="313"/>
      <c r="FS1820" s="313"/>
      <c r="FT1820" s="313"/>
      <c r="FU1820" s="313"/>
      <c r="FV1820" s="313"/>
      <c r="FW1820" s="313"/>
      <c r="FX1820" s="313"/>
      <c r="FY1820" s="313"/>
      <c r="FZ1820" s="313"/>
      <c r="GA1820" s="313"/>
      <c r="GB1820" s="313"/>
      <c r="GC1820" s="313"/>
      <c r="GD1820" s="313"/>
      <c r="GE1820" s="313"/>
      <c r="GF1820" s="313"/>
      <c r="GG1820" s="313"/>
      <c r="GH1820" s="313"/>
      <c r="GI1820" s="313"/>
      <c r="GJ1820" s="313"/>
      <c r="GK1820" s="313"/>
      <c r="GL1820" s="313"/>
      <c r="GM1820" s="313"/>
      <c r="GN1820" s="313"/>
      <c r="GO1820" s="313"/>
      <c r="GP1820" s="313"/>
      <c r="GQ1820" s="313"/>
      <c r="GR1820" s="313"/>
      <c r="GS1820" s="313"/>
      <c r="GT1820" s="313"/>
      <c r="GU1820" s="313"/>
      <c r="GV1820" s="313"/>
      <c r="GW1820" s="313"/>
    </row>
    <row r="1821" spans="1:205" s="18" customFormat="1" ht="26.25" customHeight="1">
      <c r="A1821" s="313"/>
      <c r="B1821" s="89" t="s">
        <v>66</v>
      </c>
      <c r="C1821" s="199"/>
      <c r="D1821" s="40">
        <v>5</v>
      </c>
      <c r="E1821" s="40">
        <v>5</v>
      </c>
      <c r="F1821" s="199"/>
      <c r="G1821" s="199"/>
      <c r="H1821" s="199"/>
      <c r="I1821" s="199"/>
      <c r="J1821" s="199"/>
      <c r="K1821" s="199"/>
      <c r="L1821" s="199"/>
      <c r="M1821" s="199"/>
      <c r="N1821" s="199"/>
      <c r="O1821" s="199"/>
      <c r="P1821" s="200"/>
      <c r="Q1821" s="200"/>
      <c r="R1821" s="199"/>
      <c r="S1821" s="199"/>
      <c r="T1821" s="313"/>
      <c r="U1821" s="313"/>
      <c r="V1821" s="313"/>
      <c r="W1821" s="313"/>
      <c r="X1821" s="313"/>
      <c r="Y1821" s="313"/>
      <c r="Z1821" s="313"/>
      <c r="AA1821" s="313"/>
      <c r="AB1821" s="313"/>
      <c r="AC1821" s="313"/>
      <c r="AD1821" s="313"/>
      <c r="AE1821" s="313"/>
      <c r="AF1821" s="313"/>
      <c r="AG1821" s="313"/>
      <c r="AH1821" s="313"/>
      <c r="AI1821" s="313"/>
      <c r="AJ1821" s="313"/>
      <c r="AK1821" s="313"/>
      <c r="AL1821" s="313"/>
      <c r="AM1821" s="313"/>
      <c r="AN1821" s="313"/>
      <c r="AO1821" s="313"/>
      <c r="AP1821" s="313"/>
      <c r="AQ1821" s="313"/>
      <c r="AR1821" s="313"/>
      <c r="AS1821" s="313"/>
      <c r="AT1821" s="313"/>
      <c r="AU1821" s="313"/>
      <c r="AV1821" s="313"/>
      <c r="AW1821" s="313"/>
      <c r="AX1821" s="313"/>
      <c r="AY1821" s="313"/>
      <c r="AZ1821" s="313"/>
      <c r="BA1821" s="313"/>
      <c r="BB1821" s="313"/>
      <c r="BC1821" s="313"/>
      <c r="BD1821" s="313"/>
      <c r="BE1821" s="313"/>
      <c r="BF1821" s="313"/>
      <c r="BG1821" s="313"/>
      <c r="BH1821" s="313"/>
      <c r="BI1821" s="313"/>
      <c r="BJ1821" s="313"/>
      <c r="BK1821" s="313"/>
      <c r="BL1821" s="313"/>
      <c r="BM1821" s="313"/>
      <c r="BN1821" s="313"/>
      <c r="BO1821" s="313"/>
      <c r="BP1821" s="313"/>
      <c r="BQ1821" s="313"/>
      <c r="BR1821" s="313"/>
      <c r="BS1821" s="313"/>
      <c r="BT1821" s="313"/>
      <c r="BU1821" s="313"/>
      <c r="BV1821" s="313"/>
      <c r="BW1821" s="313"/>
      <c r="BX1821" s="313"/>
      <c r="BY1821" s="313"/>
      <c r="BZ1821" s="313"/>
      <c r="CA1821" s="313"/>
      <c r="CB1821" s="313"/>
      <c r="CC1821" s="313"/>
      <c r="CD1821" s="313"/>
      <c r="CE1821" s="313"/>
      <c r="CF1821" s="313"/>
      <c r="CG1821" s="313"/>
      <c r="CH1821" s="313"/>
      <c r="CI1821" s="313"/>
      <c r="CJ1821" s="313"/>
      <c r="CK1821" s="313"/>
      <c r="CL1821" s="313"/>
      <c r="CM1821" s="313"/>
      <c r="CN1821" s="313"/>
      <c r="CO1821" s="313"/>
      <c r="CP1821" s="313"/>
      <c r="CQ1821" s="313"/>
      <c r="CR1821" s="313"/>
      <c r="CS1821" s="313"/>
      <c r="CT1821" s="313"/>
      <c r="CU1821" s="313"/>
      <c r="CV1821" s="313"/>
      <c r="CW1821" s="313"/>
      <c r="CX1821" s="313"/>
      <c r="CY1821" s="313"/>
      <c r="CZ1821" s="313"/>
      <c r="DA1821" s="313"/>
      <c r="DB1821" s="313"/>
      <c r="DC1821" s="313"/>
      <c r="DD1821" s="313"/>
      <c r="DE1821" s="313"/>
      <c r="DF1821" s="313"/>
      <c r="DG1821" s="313"/>
      <c r="DH1821" s="313"/>
      <c r="DI1821" s="313"/>
      <c r="DJ1821" s="313"/>
      <c r="DK1821" s="313"/>
      <c r="DL1821" s="313"/>
      <c r="DM1821" s="313"/>
      <c r="DN1821" s="313"/>
      <c r="DO1821" s="313"/>
      <c r="DP1821" s="313"/>
      <c r="DQ1821" s="313"/>
      <c r="DR1821" s="313"/>
      <c r="DS1821" s="313"/>
      <c r="DT1821" s="313"/>
      <c r="DU1821" s="313"/>
      <c r="DV1821" s="313"/>
      <c r="DW1821" s="313"/>
      <c r="DX1821" s="313"/>
      <c r="DY1821" s="313"/>
      <c r="DZ1821" s="313"/>
      <c r="EA1821" s="313"/>
      <c r="EB1821" s="313"/>
      <c r="EC1821" s="313"/>
      <c r="ED1821" s="313"/>
      <c r="EE1821" s="313"/>
      <c r="EF1821" s="313"/>
      <c r="EG1821" s="313"/>
      <c r="EH1821" s="313"/>
      <c r="EI1821" s="313"/>
      <c r="EJ1821" s="313"/>
      <c r="EK1821" s="313"/>
      <c r="EL1821" s="313"/>
      <c r="EM1821" s="313"/>
      <c r="EN1821" s="313"/>
      <c r="EO1821" s="313"/>
      <c r="EP1821" s="313"/>
      <c r="EQ1821" s="313"/>
      <c r="ER1821" s="313"/>
      <c r="ES1821" s="313"/>
      <c r="ET1821" s="313"/>
      <c r="EU1821" s="313"/>
      <c r="EV1821" s="313"/>
      <c r="EW1821" s="313"/>
      <c r="EX1821" s="313"/>
      <c r="EY1821" s="313"/>
      <c r="EZ1821" s="313"/>
      <c r="FA1821" s="313"/>
      <c r="FB1821" s="313"/>
      <c r="FC1821" s="313"/>
      <c r="FD1821" s="313"/>
      <c r="FE1821" s="313"/>
      <c r="FF1821" s="313"/>
      <c r="FG1821" s="313"/>
      <c r="FH1821" s="313"/>
      <c r="FI1821" s="313"/>
      <c r="FJ1821" s="313"/>
      <c r="FK1821" s="313"/>
      <c r="FL1821" s="313"/>
      <c r="FM1821" s="313"/>
      <c r="FN1821" s="313"/>
      <c r="FO1821" s="313"/>
      <c r="FP1821" s="313"/>
      <c r="FQ1821" s="313"/>
      <c r="FR1821" s="313"/>
      <c r="FS1821" s="313"/>
      <c r="FT1821" s="313"/>
      <c r="FU1821" s="313"/>
      <c r="FV1821" s="313"/>
      <c r="FW1821" s="313"/>
      <c r="FX1821" s="313"/>
      <c r="FY1821" s="313"/>
      <c r="FZ1821" s="313"/>
      <c r="GA1821" s="313"/>
      <c r="GB1821" s="313"/>
      <c r="GC1821" s="313"/>
      <c r="GD1821" s="313"/>
      <c r="GE1821" s="313"/>
      <c r="GF1821" s="313"/>
      <c r="GG1821" s="313"/>
      <c r="GH1821" s="313"/>
      <c r="GI1821" s="313"/>
      <c r="GJ1821" s="313"/>
      <c r="GK1821" s="313"/>
      <c r="GL1821" s="313"/>
      <c r="GM1821" s="313"/>
      <c r="GN1821" s="313"/>
      <c r="GO1821" s="313"/>
      <c r="GP1821" s="313"/>
      <c r="GQ1821" s="313"/>
      <c r="GR1821" s="313"/>
      <c r="GS1821" s="313"/>
      <c r="GT1821" s="313"/>
      <c r="GU1821" s="313"/>
      <c r="GV1821" s="313"/>
      <c r="GW1821" s="313"/>
    </row>
    <row r="1822" spans="1:205" s="18" customFormat="1" ht="26.25" customHeight="1">
      <c r="A1822" s="313"/>
      <c r="B1822" s="205" t="s">
        <v>126</v>
      </c>
      <c r="C1822" s="199"/>
      <c r="D1822" s="40"/>
      <c r="E1822" s="40">
        <v>15</v>
      </c>
      <c r="F1822" s="199"/>
      <c r="G1822" s="199"/>
      <c r="H1822" s="199"/>
      <c r="I1822" s="199"/>
      <c r="J1822" s="199"/>
      <c r="K1822" s="199"/>
      <c r="L1822" s="199"/>
      <c r="M1822" s="199"/>
      <c r="N1822" s="199"/>
      <c r="O1822" s="199"/>
      <c r="P1822" s="200"/>
      <c r="Q1822" s="200"/>
      <c r="R1822" s="199"/>
      <c r="S1822" s="199"/>
      <c r="T1822" s="313"/>
      <c r="U1822" s="313"/>
      <c r="V1822" s="313"/>
      <c r="W1822" s="313"/>
      <c r="X1822" s="313"/>
      <c r="Y1822" s="313"/>
      <c r="Z1822" s="313"/>
      <c r="AA1822" s="313"/>
      <c r="AB1822" s="313"/>
      <c r="AC1822" s="313"/>
      <c r="AD1822" s="313"/>
      <c r="AE1822" s="313"/>
      <c r="AF1822" s="313"/>
      <c r="AG1822" s="313"/>
      <c r="AH1822" s="313"/>
      <c r="AI1822" s="313"/>
      <c r="AJ1822" s="313"/>
      <c r="AK1822" s="313"/>
      <c r="AL1822" s="313"/>
      <c r="AM1822" s="313"/>
      <c r="AN1822" s="313"/>
      <c r="AO1822" s="313"/>
      <c r="AP1822" s="313"/>
      <c r="AQ1822" s="313"/>
      <c r="AR1822" s="313"/>
      <c r="AS1822" s="313"/>
      <c r="AT1822" s="313"/>
      <c r="AU1822" s="313"/>
      <c r="AV1822" s="313"/>
      <c r="AW1822" s="313"/>
      <c r="AX1822" s="313"/>
      <c r="AY1822" s="313"/>
      <c r="AZ1822" s="313"/>
      <c r="BA1822" s="313"/>
      <c r="BB1822" s="313"/>
      <c r="BC1822" s="313"/>
      <c r="BD1822" s="313"/>
      <c r="BE1822" s="313"/>
      <c r="BF1822" s="313"/>
      <c r="BG1822" s="313"/>
      <c r="BH1822" s="313"/>
      <c r="BI1822" s="313"/>
      <c r="BJ1822" s="313"/>
      <c r="BK1822" s="313"/>
      <c r="BL1822" s="313"/>
      <c r="BM1822" s="313"/>
      <c r="BN1822" s="313"/>
      <c r="BO1822" s="313"/>
      <c r="BP1822" s="313"/>
      <c r="BQ1822" s="313"/>
      <c r="BR1822" s="313"/>
      <c r="BS1822" s="313"/>
      <c r="BT1822" s="313"/>
      <c r="BU1822" s="313"/>
      <c r="BV1822" s="313"/>
      <c r="BW1822" s="313"/>
      <c r="BX1822" s="313"/>
      <c r="BY1822" s="313"/>
      <c r="BZ1822" s="313"/>
      <c r="CA1822" s="313"/>
      <c r="CB1822" s="313"/>
      <c r="CC1822" s="313"/>
      <c r="CD1822" s="313"/>
      <c r="CE1822" s="313"/>
      <c r="CF1822" s="313"/>
      <c r="CG1822" s="313"/>
      <c r="CH1822" s="313"/>
      <c r="CI1822" s="313"/>
      <c r="CJ1822" s="313"/>
      <c r="CK1822" s="313"/>
      <c r="CL1822" s="313"/>
      <c r="CM1822" s="313"/>
      <c r="CN1822" s="313"/>
      <c r="CO1822" s="313"/>
      <c r="CP1822" s="313"/>
      <c r="CQ1822" s="313"/>
      <c r="CR1822" s="313"/>
      <c r="CS1822" s="313"/>
      <c r="CT1822" s="313"/>
      <c r="CU1822" s="313"/>
      <c r="CV1822" s="313"/>
      <c r="CW1822" s="313"/>
      <c r="CX1822" s="313"/>
      <c r="CY1822" s="313"/>
      <c r="CZ1822" s="313"/>
      <c r="DA1822" s="313"/>
      <c r="DB1822" s="313"/>
      <c r="DC1822" s="313"/>
      <c r="DD1822" s="313"/>
      <c r="DE1822" s="313"/>
      <c r="DF1822" s="313"/>
      <c r="DG1822" s="313"/>
      <c r="DH1822" s="313"/>
      <c r="DI1822" s="313"/>
      <c r="DJ1822" s="313"/>
      <c r="DK1822" s="313"/>
      <c r="DL1822" s="313"/>
      <c r="DM1822" s="313"/>
      <c r="DN1822" s="313"/>
      <c r="DO1822" s="313"/>
      <c r="DP1822" s="313"/>
      <c r="DQ1822" s="313"/>
      <c r="DR1822" s="313"/>
      <c r="DS1822" s="313"/>
      <c r="DT1822" s="313"/>
      <c r="DU1822" s="313"/>
      <c r="DV1822" s="313"/>
      <c r="DW1822" s="313"/>
      <c r="DX1822" s="313"/>
      <c r="DY1822" s="313"/>
      <c r="DZ1822" s="313"/>
      <c r="EA1822" s="313"/>
      <c r="EB1822" s="313"/>
      <c r="EC1822" s="313"/>
      <c r="ED1822" s="313"/>
      <c r="EE1822" s="313"/>
      <c r="EF1822" s="313"/>
      <c r="EG1822" s="313"/>
      <c r="EH1822" s="313"/>
      <c r="EI1822" s="313"/>
      <c r="EJ1822" s="313"/>
      <c r="EK1822" s="313"/>
      <c r="EL1822" s="313"/>
      <c r="EM1822" s="313"/>
      <c r="EN1822" s="313"/>
      <c r="EO1822" s="313"/>
      <c r="EP1822" s="313"/>
      <c r="EQ1822" s="313"/>
      <c r="ER1822" s="313"/>
      <c r="ES1822" s="313"/>
      <c r="ET1822" s="313"/>
      <c r="EU1822" s="313"/>
      <c r="EV1822" s="313"/>
      <c r="EW1822" s="313"/>
      <c r="EX1822" s="313"/>
      <c r="EY1822" s="313"/>
      <c r="EZ1822" s="313"/>
      <c r="FA1822" s="313"/>
      <c r="FB1822" s="313"/>
      <c r="FC1822" s="313"/>
      <c r="FD1822" s="313"/>
      <c r="FE1822" s="313"/>
      <c r="FF1822" s="313"/>
      <c r="FG1822" s="313"/>
      <c r="FH1822" s="313"/>
      <c r="FI1822" s="313"/>
      <c r="FJ1822" s="313"/>
      <c r="FK1822" s="313"/>
      <c r="FL1822" s="313"/>
      <c r="FM1822" s="313"/>
      <c r="FN1822" s="313"/>
      <c r="FO1822" s="313"/>
      <c r="FP1822" s="313"/>
      <c r="FQ1822" s="313"/>
      <c r="FR1822" s="313"/>
      <c r="FS1822" s="313"/>
      <c r="FT1822" s="313"/>
      <c r="FU1822" s="313"/>
      <c r="FV1822" s="313"/>
      <c r="FW1822" s="313"/>
      <c r="FX1822" s="313"/>
      <c r="FY1822" s="313"/>
      <c r="FZ1822" s="313"/>
      <c r="GA1822" s="313"/>
      <c r="GB1822" s="313"/>
      <c r="GC1822" s="313"/>
      <c r="GD1822" s="313"/>
      <c r="GE1822" s="313"/>
      <c r="GF1822" s="313"/>
      <c r="GG1822" s="313"/>
      <c r="GH1822" s="313"/>
      <c r="GI1822" s="313"/>
      <c r="GJ1822" s="313"/>
      <c r="GK1822" s="313"/>
      <c r="GL1822" s="313"/>
      <c r="GM1822" s="313"/>
      <c r="GN1822" s="313"/>
      <c r="GO1822" s="313"/>
      <c r="GP1822" s="313"/>
      <c r="GQ1822" s="313"/>
      <c r="GR1822" s="313"/>
      <c r="GS1822" s="313"/>
      <c r="GT1822" s="313"/>
      <c r="GU1822" s="313"/>
      <c r="GV1822" s="313"/>
      <c r="GW1822" s="313"/>
    </row>
    <row r="1823" spans="1:205" s="18" customFormat="1" ht="26.25" customHeight="1">
      <c r="A1823" s="313"/>
      <c r="B1823" s="89" t="s">
        <v>65</v>
      </c>
      <c r="C1823" s="199"/>
      <c r="D1823" s="40">
        <v>6.6</v>
      </c>
      <c r="E1823" s="40">
        <v>6.6</v>
      </c>
      <c r="F1823" s="199"/>
      <c r="G1823" s="199"/>
      <c r="H1823" s="199"/>
      <c r="I1823" s="199"/>
      <c r="J1823" s="199"/>
      <c r="K1823" s="199"/>
      <c r="L1823" s="199"/>
      <c r="M1823" s="199"/>
      <c r="N1823" s="199"/>
      <c r="O1823" s="199"/>
      <c r="P1823" s="200"/>
      <c r="Q1823" s="200"/>
      <c r="R1823" s="199"/>
      <c r="S1823" s="199"/>
      <c r="T1823" s="313"/>
      <c r="U1823" s="313"/>
      <c r="V1823" s="313"/>
      <c r="W1823" s="313"/>
      <c r="X1823" s="313"/>
      <c r="Y1823" s="313"/>
      <c r="Z1823" s="313"/>
      <c r="AA1823" s="313"/>
      <c r="AB1823" s="313"/>
      <c r="AC1823" s="313"/>
      <c r="AD1823" s="313"/>
      <c r="AE1823" s="313"/>
      <c r="AF1823" s="313"/>
      <c r="AG1823" s="313"/>
      <c r="AH1823" s="313"/>
      <c r="AI1823" s="313"/>
      <c r="AJ1823" s="313"/>
      <c r="AK1823" s="313"/>
      <c r="AL1823" s="313"/>
      <c r="AM1823" s="313"/>
      <c r="AN1823" s="313"/>
      <c r="AO1823" s="313"/>
      <c r="AP1823" s="313"/>
      <c r="AQ1823" s="313"/>
      <c r="AR1823" s="313"/>
      <c r="AS1823" s="313"/>
      <c r="AT1823" s="313"/>
      <c r="AU1823" s="313"/>
      <c r="AV1823" s="313"/>
      <c r="AW1823" s="313"/>
      <c r="AX1823" s="313"/>
      <c r="AY1823" s="313"/>
      <c r="AZ1823" s="313"/>
      <c r="BA1823" s="313"/>
      <c r="BB1823" s="313"/>
      <c r="BC1823" s="313"/>
      <c r="BD1823" s="313"/>
      <c r="BE1823" s="313"/>
      <c r="BF1823" s="313"/>
      <c r="BG1823" s="313"/>
      <c r="BH1823" s="313"/>
      <c r="BI1823" s="313"/>
      <c r="BJ1823" s="313"/>
      <c r="BK1823" s="313"/>
      <c r="BL1823" s="313"/>
      <c r="BM1823" s="313"/>
      <c r="BN1823" s="313"/>
      <c r="BO1823" s="313"/>
      <c r="BP1823" s="313"/>
      <c r="BQ1823" s="313"/>
      <c r="BR1823" s="313"/>
      <c r="BS1823" s="313"/>
      <c r="BT1823" s="313"/>
      <c r="BU1823" s="313"/>
      <c r="BV1823" s="313"/>
      <c r="BW1823" s="313"/>
      <c r="BX1823" s="313"/>
      <c r="BY1823" s="313"/>
      <c r="BZ1823" s="313"/>
      <c r="CA1823" s="313"/>
      <c r="CB1823" s="313"/>
      <c r="CC1823" s="313"/>
      <c r="CD1823" s="313"/>
      <c r="CE1823" s="313"/>
      <c r="CF1823" s="313"/>
      <c r="CG1823" s="313"/>
      <c r="CH1823" s="313"/>
      <c r="CI1823" s="313"/>
      <c r="CJ1823" s="313"/>
      <c r="CK1823" s="313"/>
      <c r="CL1823" s="313"/>
      <c r="CM1823" s="313"/>
      <c r="CN1823" s="313"/>
      <c r="CO1823" s="313"/>
      <c r="CP1823" s="313"/>
      <c r="CQ1823" s="313"/>
      <c r="CR1823" s="313"/>
      <c r="CS1823" s="313"/>
      <c r="CT1823" s="313"/>
      <c r="CU1823" s="313"/>
      <c r="CV1823" s="313"/>
      <c r="CW1823" s="313"/>
      <c r="CX1823" s="313"/>
      <c r="CY1823" s="313"/>
      <c r="CZ1823" s="313"/>
      <c r="DA1823" s="313"/>
      <c r="DB1823" s="313"/>
      <c r="DC1823" s="313"/>
      <c r="DD1823" s="313"/>
      <c r="DE1823" s="313"/>
      <c r="DF1823" s="313"/>
      <c r="DG1823" s="313"/>
      <c r="DH1823" s="313"/>
      <c r="DI1823" s="313"/>
      <c r="DJ1823" s="313"/>
      <c r="DK1823" s="313"/>
      <c r="DL1823" s="313"/>
      <c r="DM1823" s="313"/>
      <c r="DN1823" s="313"/>
      <c r="DO1823" s="313"/>
      <c r="DP1823" s="313"/>
      <c r="DQ1823" s="313"/>
      <c r="DR1823" s="313"/>
      <c r="DS1823" s="313"/>
      <c r="DT1823" s="313"/>
      <c r="DU1823" s="313"/>
      <c r="DV1823" s="313"/>
      <c r="DW1823" s="313"/>
      <c r="DX1823" s="313"/>
      <c r="DY1823" s="313"/>
      <c r="DZ1823" s="313"/>
      <c r="EA1823" s="313"/>
      <c r="EB1823" s="313"/>
      <c r="EC1823" s="313"/>
      <c r="ED1823" s="313"/>
      <c r="EE1823" s="313"/>
      <c r="EF1823" s="313"/>
      <c r="EG1823" s="313"/>
      <c r="EH1823" s="313"/>
      <c r="EI1823" s="313"/>
      <c r="EJ1823" s="313"/>
      <c r="EK1823" s="313"/>
      <c r="EL1823" s="313"/>
      <c r="EM1823" s="313"/>
      <c r="EN1823" s="313"/>
      <c r="EO1823" s="313"/>
      <c r="EP1823" s="313"/>
      <c r="EQ1823" s="313"/>
      <c r="ER1823" s="313"/>
      <c r="ES1823" s="313"/>
      <c r="ET1823" s="313"/>
      <c r="EU1823" s="313"/>
      <c r="EV1823" s="313"/>
      <c r="EW1823" s="313"/>
      <c r="EX1823" s="313"/>
      <c r="EY1823" s="313"/>
      <c r="EZ1823" s="313"/>
      <c r="FA1823" s="313"/>
      <c r="FB1823" s="313"/>
      <c r="FC1823" s="313"/>
      <c r="FD1823" s="313"/>
      <c r="FE1823" s="313"/>
      <c r="FF1823" s="313"/>
      <c r="FG1823" s="313"/>
      <c r="FH1823" s="313"/>
      <c r="FI1823" s="313"/>
      <c r="FJ1823" s="313"/>
      <c r="FK1823" s="313"/>
      <c r="FL1823" s="313"/>
      <c r="FM1823" s="313"/>
      <c r="FN1823" s="313"/>
      <c r="FO1823" s="313"/>
      <c r="FP1823" s="313"/>
      <c r="FQ1823" s="313"/>
      <c r="FR1823" s="313"/>
      <c r="FS1823" s="313"/>
      <c r="FT1823" s="313"/>
      <c r="FU1823" s="313"/>
      <c r="FV1823" s="313"/>
      <c r="FW1823" s="313"/>
      <c r="FX1823" s="313"/>
      <c r="FY1823" s="313"/>
      <c r="FZ1823" s="313"/>
      <c r="GA1823" s="313"/>
      <c r="GB1823" s="313"/>
      <c r="GC1823" s="313"/>
      <c r="GD1823" s="313"/>
      <c r="GE1823" s="313"/>
      <c r="GF1823" s="313"/>
      <c r="GG1823" s="313"/>
      <c r="GH1823" s="313"/>
      <c r="GI1823" s="313"/>
      <c r="GJ1823" s="313"/>
      <c r="GK1823" s="313"/>
      <c r="GL1823" s="313"/>
      <c r="GM1823" s="313"/>
      <c r="GN1823" s="313"/>
      <c r="GO1823" s="313"/>
      <c r="GP1823" s="313"/>
      <c r="GQ1823" s="313"/>
      <c r="GR1823" s="313"/>
      <c r="GS1823" s="313"/>
      <c r="GT1823" s="313"/>
      <c r="GU1823" s="313"/>
      <c r="GV1823" s="313"/>
      <c r="GW1823" s="313"/>
    </row>
    <row r="1824" spans="1:205" s="18" customFormat="1" ht="26.25" customHeight="1">
      <c r="A1824" s="313"/>
      <c r="B1824" s="89" t="s">
        <v>15</v>
      </c>
      <c r="C1824" s="199"/>
      <c r="D1824" s="40">
        <v>0.7</v>
      </c>
      <c r="E1824" s="40">
        <v>0.7</v>
      </c>
      <c r="F1824" s="199"/>
      <c r="G1824" s="199"/>
      <c r="H1824" s="199"/>
      <c r="I1824" s="199"/>
      <c r="J1824" s="199"/>
      <c r="K1824" s="199"/>
      <c r="L1824" s="199"/>
      <c r="M1824" s="199"/>
      <c r="N1824" s="199"/>
      <c r="O1824" s="199"/>
      <c r="P1824" s="200"/>
      <c r="Q1824" s="200"/>
      <c r="R1824" s="199"/>
      <c r="S1824" s="199"/>
      <c r="T1824" s="313"/>
      <c r="U1824" s="313"/>
      <c r="V1824" s="313"/>
      <c r="W1824" s="313"/>
      <c r="X1824" s="313"/>
      <c r="Y1824" s="313"/>
      <c r="Z1824" s="313"/>
      <c r="AA1824" s="313"/>
      <c r="AB1824" s="313"/>
      <c r="AC1824" s="313"/>
      <c r="AD1824" s="313"/>
      <c r="AE1824" s="313"/>
      <c r="AF1824" s="313"/>
      <c r="AG1824" s="313"/>
      <c r="AH1824" s="313"/>
      <c r="AI1824" s="313"/>
      <c r="AJ1824" s="313"/>
      <c r="AK1824" s="313"/>
      <c r="AL1824" s="313"/>
      <c r="AM1824" s="313"/>
      <c r="AN1824" s="313"/>
      <c r="AO1824" s="313"/>
      <c r="AP1824" s="313"/>
      <c r="AQ1824" s="313"/>
      <c r="AR1824" s="313"/>
      <c r="AS1824" s="313"/>
      <c r="AT1824" s="313"/>
      <c r="AU1824" s="313"/>
      <c r="AV1824" s="313"/>
      <c r="AW1824" s="313"/>
      <c r="AX1824" s="313"/>
      <c r="AY1824" s="313"/>
      <c r="AZ1824" s="313"/>
      <c r="BA1824" s="313"/>
      <c r="BB1824" s="313"/>
      <c r="BC1824" s="313"/>
      <c r="BD1824" s="313"/>
      <c r="BE1824" s="313"/>
      <c r="BF1824" s="313"/>
      <c r="BG1824" s="313"/>
      <c r="BH1824" s="313"/>
      <c r="BI1824" s="313"/>
      <c r="BJ1824" s="313"/>
      <c r="BK1824" s="313"/>
      <c r="BL1824" s="313"/>
      <c r="BM1824" s="313"/>
      <c r="BN1824" s="313"/>
      <c r="BO1824" s="313"/>
      <c r="BP1824" s="313"/>
      <c r="BQ1824" s="313"/>
      <c r="BR1824" s="313"/>
      <c r="BS1824" s="313"/>
      <c r="BT1824" s="313"/>
      <c r="BU1824" s="313"/>
      <c r="BV1824" s="313"/>
      <c r="BW1824" s="313"/>
      <c r="BX1824" s="313"/>
      <c r="BY1824" s="313"/>
      <c r="BZ1824" s="313"/>
      <c r="CA1824" s="313"/>
      <c r="CB1824" s="313"/>
      <c r="CC1824" s="313"/>
      <c r="CD1824" s="313"/>
      <c r="CE1824" s="313"/>
      <c r="CF1824" s="313"/>
      <c r="CG1824" s="313"/>
      <c r="CH1824" s="313"/>
      <c r="CI1824" s="313"/>
      <c r="CJ1824" s="313"/>
      <c r="CK1824" s="313"/>
      <c r="CL1824" s="313"/>
      <c r="CM1824" s="313"/>
      <c r="CN1824" s="313"/>
      <c r="CO1824" s="313"/>
      <c r="CP1824" s="313"/>
      <c r="CQ1824" s="313"/>
      <c r="CR1824" s="313"/>
      <c r="CS1824" s="313"/>
      <c r="CT1824" s="313"/>
      <c r="CU1824" s="313"/>
      <c r="CV1824" s="313"/>
      <c r="CW1824" s="313"/>
      <c r="CX1824" s="313"/>
      <c r="CY1824" s="313"/>
      <c r="CZ1824" s="313"/>
      <c r="DA1824" s="313"/>
      <c r="DB1824" s="313"/>
      <c r="DC1824" s="313"/>
      <c r="DD1824" s="313"/>
      <c r="DE1824" s="313"/>
      <c r="DF1824" s="313"/>
      <c r="DG1824" s="313"/>
      <c r="DH1824" s="313"/>
      <c r="DI1824" s="313"/>
      <c r="DJ1824" s="313"/>
      <c r="DK1824" s="313"/>
      <c r="DL1824" s="313"/>
      <c r="DM1824" s="313"/>
      <c r="DN1824" s="313"/>
      <c r="DO1824" s="313"/>
      <c r="DP1824" s="313"/>
      <c r="DQ1824" s="313"/>
      <c r="DR1824" s="313"/>
      <c r="DS1824" s="313"/>
      <c r="DT1824" s="313"/>
      <c r="DU1824" s="313"/>
      <c r="DV1824" s="313"/>
      <c r="DW1824" s="313"/>
      <c r="DX1824" s="313"/>
      <c r="DY1824" s="313"/>
      <c r="DZ1824" s="313"/>
      <c r="EA1824" s="313"/>
      <c r="EB1824" s="313"/>
      <c r="EC1824" s="313"/>
      <c r="ED1824" s="313"/>
      <c r="EE1824" s="313"/>
      <c r="EF1824" s="313"/>
      <c r="EG1824" s="313"/>
      <c r="EH1824" s="313"/>
      <c r="EI1824" s="313"/>
      <c r="EJ1824" s="313"/>
      <c r="EK1824" s="313"/>
      <c r="EL1824" s="313"/>
      <c r="EM1824" s="313"/>
      <c r="EN1824" s="313"/>
      <c r="EO1824" s="313"/>
      <c r="EP1824" s="313"/>
      <c r="EQ1824" s="313"/>
      <c r="ER1824" s="313"/>
      <c r="ES1824" s="313"/>
      <c r="ET1824" s="313"/>
      <c r="EU1824" s="313"/>
      <c r="EV1824" s="313"/>
      <c r="EW1824" s="313"/>
      <c r="EX1824" s="313"/>
      <c r="EY1824" s="313"/>
      <c r="EZ1824" s="313"/>
      <c r="FA1824" s="313"/>
      <c r="FB1824" s="313"/>
      <c r="FC1824" s="313"/>
      <c r="FD1824" s="313"/>
      <c r="FE1824" s="313"/>
      <c r="FF1824" s="313"/>
      <c r="FG1824" s="313"/>
      <c r="FH1824" s="313"/>
      <c r="FI1824" s="313"/>
      <c r="FJ1824" s="313"/>
      <c r="FK1824" s="313"/>
      <c r="FL1824" s="313"/>
      <c r="FM1824" s="313"/>
      <c r="FN1824" s="313"/>
      <c r="FO1824" s="313"/>
      <c r="FP1824" s="313"/>
      <c r="FQ1824" s="313"/>
      <c r="FR1824" s="313"/>
      <c r="FS1824" s="313"/>
      <c r="FT1824" s="313"/>
      <c r="FU1824" s="313"/>
      <c r="FV1824" s="313"/>
      <c r="FW1824" s="313"/>
      <c r="FX1824" s="313"/>
      <c r="FY1824" s="313"/>
      <c r="FZ1824" s="313"/>
      <c r="GA1824" s="313"/>
      <c r="GB1824" s="313"/>
      <c r="GC1824" s="313"/>
      <c r="GD1824" s="313"/>
      <c r="GE1824" s="313"/>
      <c r="GF1824" s="313"/>
      <c r="GG1824" s="313"/>
      <c r="GH1824" s="313"/>
      <c r="GI1824" s="313"/>
      <c r="GJ1824" s="313"/>
      <c r="GK1824" s="313"/>
      <c r="GL1824" s="313"/>
      <c r="GM1824" s="313"/>
      <c r="GN1824" s="313"/>
      <c r="GO1824" s="313"/>
      <c r="GP1824" s="313"/>
      <c r="GQ1824" s="313"/>
      <c r="GR1824" s="313"/>
      <c r="GS1824" s="313"/>
      <c r="GT1824" s="313"/>
      <c r="GU1824" s="313"/>
      <c r="GV1824" s="313"/>
      <c r="GW1824" s="313"/>
    </row>
    <row r="1825" spans="1:205" s="18" customFormat="1" ht="26.25" customHeight="1">
      <c r="A1825" s="313"/>
      <c r="B1825" s="89" t="s">
        <v>127</v>
      </c>
      <c r="C1825" s="199"/>
      <c r="D1825" s="40"/>
      <c r="E1825" s="40">
        <v>118</v>
      </c>
      <c r="F1825" s="199"/>
      <c r="G1825" s="199"/>
      <c r="H1825" s="199"/>
      <c r="I1825" s="199"/>
      <c r="J1825" s="199"/>
      <c r="K1825" s="199"/>
      <c r="L1825" s="199"/>
      <c r="M1825" s="199"/>
      <c r="N1825" s="199"/>
      <c r="O1825" s="199"/>
      <c r="P1825" s="200"/>
      <c r="Q1825" s="200"/>
      <c r="R1825" s="199"/>
      <c r="S1825" s="199"/>
      <c r="T1825" s="313"/>
      <c r="U1825" s="313"/>
      <c r="V1825" s="313"/>
      <c r="W1825" s="313"/>
      <c r="X1825" s="313"/>
      <c r="Y1825" s="313"/>
      <c r="Z1825" s="313"/>
      <c r="AA1825" s="313"/>
      <c r="AB1825" s="313"/>
      <c r="AC1825" s="313"/>
      <c r="AD1825" s="313"/>
      <c r="AE1825" s="313"/>
      <c r="AF1825" s="313"/>
      <c r="AG1825" s="313"/>
      <c r="AH1825" s="313"/>
      <c r="AI1825" s="313"/>
      <c r="AJ1825" s="313"/>
      <c r="AK1825" s="313"/>
      <c r="AL1825" s="313"/>
      <c r="AM1825" s="313"/>
      <c r="AN1825" s="313"/>
      <c r="AO1825" s="313"/>
      <c r="AP1825" s="313"/>
      <c r="AQ1825" s="313"/>
      <c r="AR1825" s="313"/>
      <c r="AS1825" s="313"/>
      <c r="AT1825" s="313"/>
      <c r="AU1825" s="313"/>
      <c r="AV1825" s="313"/>
      <c r="AW1825" s="313"/>
      <c r="AX1825" s="313"/>
      <c r="AY1825" s="313"/>
      <c r="AZ1825" s="313"/>
      <c r="BA1825" s="313"/>
      <c r="BB1825" s="313"/>
      <c r="BC1825" s="313"/>
      <c r="BD1825" s="313"/>
      <c r="BE1825" s="313"/>
      <c r="BF1825" s="313"/>
      <c r="BG1825" s="313"/>
      <c r="BH1825" s="313"/>
      <c r="BI1825" s="313"/>
      <c r="BJ1825" s="313"/>
      <c r="BK1825" s="313"/>
      <c r="BL1825" s="313"/>
      <c r="BM1825" s="313"/>
      <c r="BN1825" s="313"/>
      <c r="BO1825" s="313"/>
      <c r="BP1825" s="313"/>
      <c r="BQ1825" s="313"/>
      <c r="BR1825" s="313"/>
      <c r="BS1825" s="313"/>
      <c r="BT1825" s="313"/>
      <c r="BU1825" s="313"/>
      <c r="BV1825" s="313"/>
      <c r="BW1825" s="313"/>
      <c r="BX1825" s="313"/>
      <c r="BY1825" s="313"/>
      <c r="BZ1825" s="313"/>
      <c r="CA1825" s="313"/>
      <c r="CB1825" s="313"/>
      <c r="CC1825" s="313"/>
      <c r="CD1825" s="313"/>
      <c r="CE1825" s="313"/>
      <c r="CF1825" s="313"/>
      <c r="CG1825" s="313"/>
      <c r="CH1825" s="313"/>
      <c r="CI1825" s="313"/>
      <c r="CJ1825" s="313"/>
      <c r="CK1825" s="313"/>
      <c r="CL1825" s="313"/>
      <c r="CM1825" s="313"/>
      <c r="CN1825" s="313"/>
      <c r="CO1825" s="313"/>
      <c r="CP1825" s="313"/>
      <c r="CQ1825" s="313"/>
      <c r="CR1825" s="313"/>
      <c r="CS1825" s="313"/>
      <c r="CT1825" s="313"/>
      <c r="CU1825" s="313"/>
      <c r="CV1825" s="313"/>
      <c r="CW1825" s="313"/>
      <c r="CX1825" s="313"/>
      <c r="CY1825" s="313"/>
      <c r="CZ1825" s="313"/>
      <c r="DA1825" s="313"/>
      <c r="DB1825" s="313"/>
      <c r="DC1825" s="313"/>
      <c r="DD1825" s="313"/>
      <c r="DE1825" s="313"/>
      <c r="DF1825" s="313"/>
      <c r="DG1825" s="313"/>
      <c r="DH1825" s="313"/>
      <c r="DI1825" s="313"/>
      <c r="DJ1825" s="313"/>
      <c r="DK1825" s="313"/>
      <c r="DL1825" s="313"/>
      <c r="DM1825" s="313"/>
      <c r="DN1825" s="313"/>
      <c r="DO1825" s="313"/>
      <c r="DP1825" s="313"/>
      <c r="DQ1825" s="313"/>
      <c r="DR1825" s="313"/>
      <c r="DS1825" s="313"/>
      <c r="DT1825" s="313"/>
      <c r="DU1825" s="313"/>
      <c r="DV1825" s="313"/>
      <c r="DW1825" s="313"/>
      <c r="DX1825" s="313"/>
      <c r="DY1825" s="313"/>
      <c r="DZ1825" s="313"/>
      <c r="EA1825" s="313"/>
      <c r="EB1825" s="313"/>
      <c r="EC1825" s="313"/>
      <c r="ED1825" s="313"/>
      <c r="EE1825" s="313"/>
      <c r="EF1825" s="313"/>
      <c r="EG1825" s="313"/>
      <c r="EH1825" s="313"/>
      <c r="EI1825" s="313"/>
      <c r="EJ1825" s="313"/>
      <c r="EK1825" s="313"/>
      <c r="EL1825" s="313"/>
      <c r="EM1825" s="313"/>
      <c r="EN1825" s="313"/>
      <c r="EO1825" s="313"/>
      <c r="EP1825" s="313"/>
      <c r="EQ1825" s="313"/>
      <c r="ER1825" s="313"/>
      <c r="ES1825" s="313"/>
      <c r="ET1825" s="313"/>
      <c r="EU1825" s="313"/>
      <c r="EV1825" s="313"/>
      <c r="EW1825" s="313"/>
      <c r="EX1825" s="313"/>
      <c r="EY1825" s="313"/>
      <c r="EZ1825" s="313"/>
      <c r="FA1825" s="313"/>
      <c r="FB1825" s="313"/>
      <c r="FC1825" s="313"/>
      <c r="FD1825" s="313"/>
      <c r="FE1825" s="313"/>
      <c r="FF1825" s="313"/>
      <c r="FG1825" s="313"/>
      <c r="FH1825" s="313"/>
      <c r="FI1825" s="313"/>
      <c r="FJ1825" s="313"/>
      <c r="FK1825" s="313"/>
      <c r="FL1825" s="313"/>
      <c r="FM1825" s="313"/>
      <c r="FN1825" s="313"/>
      <c r="FO1825" s="313"/>
      <c r="FP1825" s="313"/>
      <c r="FQ1825" s="313"/>
      <c r="FR1825" s="313"/>
      <c r="FS1825" s="313"/>
      <c r="FT1825" s="313"/>
      <c r="FU1825" s="313"/>
      <c r="FV1825" s="313"/>
      <c r="FW1825" s="313"/>
      <c r="FX1825" s="313"/>
      <c r="FY1825" s="313"/>
      <c r="FZ1825" s="313"/>
      <c r="GA1825" s="313"/>
      <c r="GB1825" s="313"/>
      <c r="GC1825" s="313"/>
      <c r="GD1825" s="313"/>
      <c r="GE1825" s="313"/>
      <c r="GF1825" s="313"/>
      <c r="GG1825" s="313"/>
      <c r="GH1825" s="313"/>
      <c r="GI1825" s="313"/>
      <c r="GJ1825" s="313"/>
      <c r="GK1825" s="313"/>
      <c r="GL1825" s="313"/>
      <c r="GM1825" s="313"/>
      <c r="GN1825" s="313"/>
      <c r="GO1825" s="313"/>
      <c r="GP1825" s="313"/>
      <c r="GQ1825" s="313"/>
      <c r="GR1825" s="313"/>
      <c r="GS1825" s="313"/>
      <c r="GT1825" s="313"/>
      <c r="GU1825" s="313"/>
      <c r="GV1825" s="313"/>
      <c r="GW1825" s="313"/>
    </row>
    <row r="1826" spans="1:205" s="18" customFormat="1" ht="26.25" customHeight="1">
      <c r="A1826" s="313"/>
      <c r="B1826" s="89" t="s">
        <v>128</v>
      </c>
      <c r="C1826" s="199"/>
      <c r="D1826" s="40"/>
      <c r="E1826" s="40">
        <v>100</v>
      </c>
      <c r="F1826" s="199"/>
      <c r="G1826" s="199"/>
      <c r="H1826" s="199"/>
      <c r="I1826" s="199"/>
      <c r="J1826" s="199"/>
      <c r="K1826" s="199"/>
      <c r="L1826" s="199"/>
      <c r="M1826" s="199"/>
      <c r="N1826" s="199"/>
      <c r="O1826" s="199"/>
      <c r="P1826" s="200"/>
      <c r="Q1826" s="200"/>
      <c r="R1826" s="199"/>
      <c r="S1826" s="199"/>
      <c r="T1826" s="313"/>
      <c r="U1826" s="313"/>
      <c r="V1826" s="313"/>
      <c r="W1826" s="313"/>
      <c r="X1826" s="313"/>
      <c r="Y1826" s="313"/>
      <c r="Z1826" s="313"/>
      <c r="AA1826" s="313"/>
      <c r="AB1826" s="313"/>
      <c r="AC1826" s="313"/>
      <c r="AD1826" s="313"/>
      <c r="AE1826" s="313"/>
      <c r="AF1826" s="313"/>
      <c r="AG1826" s="313"/>
      <c r="AH1826" s="313"/>
      <c r="AI1826" s="313"/>
      <c r="AJ1826" s="313"/>
      <c r="AK1826" s="313"/>
      <c r="AL1826" s="313"/>
      <c r="AM1826" s="313"/>
      <c r="AN1826" s="313"/>
      <c r="AO1826" s="313"/>
      <c r="AP1826" s="313"/>
      <c r="AQ1826" s="313"/>
      <c r="AR1826" s="313"/>
      <c r="AS1826" s="313"/>
      <c r="AT1826" s="313"/>
      <c r="AU1826" s="313"/>
      <c r="AV1826" s="313"/>
      <c r="AW1826" s="313"/>
      <c r="AX1826" s="313"/>
      <c r="AY1826" s="313"/>
      <c r="AZ1826" s="313"/>
      <c r="BA1826" s="313"/>
      <c r="BB1826" s="313"/>
      <c r="BC1826" s="313"/>
      <c r="BD1826" s="313"/>
      <c r="BE1826" s="313"/>
      <c r="BF1826" s="313"/>
      <c r="BG1826" s="313"/>
      <c r="BH1826" s="313"/>
      <c r="BI1826" s="313"/>
      <c r="BJ1826" s="313"/>
      <c r="BK1826" s="313"/>
      <c r="BL1826" s="313"/>
      <c r="BM1826" s="313"/>
      <c r="BN1826" s="313"/>
      <c r="BO1826" s="313"/>
      <c r="BP1826" s="313"/>
      <c r="BQ1826" s="313"/>
      <c r="BR1826" s="313"/>
      <c r="BS1826" s="313"/>
      <c r="BT1826" s="313"/>
      <c r="BU1826" s="313"/>
      <c r="BV1826" s="313"/>
      <c r="BW1826" s="313"/>
      <c r="BX1826" s="313"/>
      <c r="BY1826" s="313"/>
      <c r="BZ1826" s="313"/>
      <c r="CA1826" s="313"/>
      <c r="CB1826" s="313"/>
      <c r="CC1826" s="313"/>
      <c r="CD1826" s="313"/>
      <c r="CE1826" s="313"/>
      <c r="CF1826" s="313"/>
      <c r="CG1826" s="313"/>
      <c r="CH1826" s="313"/>
      <c r="CI1826" s="313"/>
      <c r="CJ1826" s="313"/>
      <c r="CK1826" s="313"/>
      <c r="CL1826" s="313"/>
      <c r="CM1826" s="313"/>
      <c r="CN1826" s="313"/>
      <c r="CO1826" s="313"/>
      <c r="CP1826" s="313"/>
      <c r="CQ1826" s="313"/>
      <c r="CR1826" s="313"/>
      <c r="CS1826" s="313"/>
      <c r="CT1826" s="313"/>
      <c r="CU1826" s="313"/>
      <c r="CV1826" s="313"/>
      <c r="CW1826" s="313"/>
      <c r="CX1826" s="313"/>
      <c r="CY1826" s="313"/>
      <c r="CZ1826" s="313"/>
      <c r="DA1826" s="313"/>
      <c r="DB1826" s="313"/>
      <c r="DC1826" s="313"/>
      <c r="DD1826" s="313"/>
      <c r="DE1826" s="313"/>
      <c r="DF1826" s="313"/>
      <c r="DG1826" s="313"/>
      <c r="DH1826" s="313"/>
      <c r="DI1826" s="313"/>
      <c r="DJ1826" s="313"/>
      <c r="DK1826" s="313"/>
      <c r="DL1826" s="313"/>
      <c r="DM1826" s="313"/>
      <c r="DN1826" s="313"/>
      <c r="DO1826" s="313"/>
      <c r="DP1826" s="313"/>
      <c r="DQ1826" s="313"/>
      <c r="DR1826" s="313"/>
      <c r="DS1826" s="313"/>
      <c r="DT1826" s="313"/>
      <c r="DU1826" s="313"/>
      <c r="DV1826" s="313"/>
      <c r="DW1826" s="313"/>
      <c r="DX1826" s="313"/>
      <c r="DY1826" s="313"/>
      <c r="DZ1826" s="313"/>
      <c r="EA1826" s="313"/>
      <c r="EB1826" s="313"/>
      <c r="EC1826" s="313"/>
      <c r="ED1826" s="313"/>
      <c r="EE1826" s="313"/>
      <c r="EF1826" s="313"/>
      <c r="EG1826" s="313"/>
      <c r="EH1826" s="313"/>
      <c r="EI1826" s="313"/>
      <c r="EJ1826" s="313"/>
      <c r="EK1826" s="313"/>
      <c r="EL1826" s="313"/>
      <c r="EM1826" s="313"/>
      <c r="EN1826" s="313"/>
      <c r="EO1826" s="313"/>
      <c r="EP1826" s="313"/>
      <c r="EQ1826" s="313"/>
      <c r="ER1826" s="313"/>
      <c r="ES1826" s="313"/>
      <c r="ET1826" s="313"/>
      <c r="EU1826" s="313"/>
      <c r="EV1826" s="313"/>
      <c r="EW1826" s="313"/>
      <c r="EX1826" s="313"/>
      <c r="EY1826" s="313"/>
      <c r="EZ1826" s="313"/>
      <c r="FA1826" s="313"/>
      <c r="FB1826" s="313"/>
      <c r="FC1826" s="313"/>
      <c r="FD1826" s="313"/>
      <c r="FE1826" s="313"/>
      <c r="FF1826" s="313"/>
      <c r="FG1826" s="313"/>
      <c r="FH1826" s="313"/>
      <c r="FI1826" s="313"/>
      <c r="FJ1826" s="313"/>
      <c r="FK1826" s="313"/>
      <c r="FL1826" s="313"/>
      <c r="FM1826" s="313"/>
      <c r="FN1826" s="313"/>
      <c r="FO1826" s="313"/>
      <c r="FP1826" s="313"/>
      <c r="FQ1826" s="313"/>
      <c r="FR1826" s="313"/>
      <c r="FS1826" s="313"/>
      <c r="FT1826" s="313"/>
      <c r="FU1826" s="313"/>
      <c r="FV1826" s="313"/>
      <c r="FW1826" s="313"/>
      <c r="FX1826" s="313"/>
      <c r="FY1826" s="313"/>
      <c r="FZ1826" s="313"/>
      <c r="GA1826" s="313"/>
      <c r="GB1826" s="313"/>
      <c r="GC1826" s="313"/>
      <c r="GD1826" s="313"/>
      <c r="GE1826" s="313"/>
      <c r="GF1826" s="313"/>
      <c r="GG1826" s="313"/>
      <c r="GH1826" s="313"/>
      <c r="GI1826" s="313"/>
      <c r="GJ1826" s="313"/>
      <c r="GK1826" s="313"/>
      <c r="GL1826" s="313"/>
      <c r="GM1826" s="313"/>
      <c r="GN1826" s="313"/>
      <c r="GO1826" s="313"/>
      <c r="GP1826" s="313"/>
      <c r="GQ1826" s="313"/>
      <c r="GR1826" s="313"/>
      <c r="GS1826" s="313"/>
      <c r="GT1826" s="313"/>
      <c r="GU1826" s="313"/>
      <c r="GV1826" s="313"/>
      <c r="GW1826" s="313"/>
    </row>
    <row r="1827" spans="1:205" s="95" customFormat="1" ht="51.75" customHeight="1">
      <c r="A1827" s="315"/>
      <c r="B1827" s="98" t="s">
        <v>160</v>
      </c>
      <c r="C1827" s="34">
        <v>100</v>
      </c>
      <c r="D1827" s="34"/>
      <c r="E1827" s="34"/>
      <c r="F1827" s="206"/>
      <c r="G1827" s="206"/>
      <c r="H1827" s="206"/>
      <c r="I1827" s="206"/>
      <c r="J1827" s="206"/>
      <c r="K1827" s="206">
        <f>SUM(K1828:K1829)</f>
        <v>45.196000000000005</v>
      </c>
      <c r="L1827" s="206"/>
      <c r="M1827" s="206"/>
      <c r="N1827" s="206"/>
      <c r="O1827" s="206"/>
      <c r="P1827" s="207"/>
      <c r="Q1827" s="207"/>
      <c r="R1827" s="206"/>
      <c r="S1827" s="206"/>
      <c r="T1827" s="315"/>
      <c r="U1827" s="315"/>
      <c r="V1827" s="315"/>
      <c r="W1827" s="315"/>
      <c r="X1827" s="315"/>
      <c r="Y1827" s="315"/>
      <c r="Z1827" s="315"/>
      <c r="AA1827" s="315"/>
      <c r="AB1827" s="315"/>
      <c r="AC1827" s="315"/>
      <c r="AD1827" s="315"/>
      <c r="AE1827" s="315"/>
      <c r="AF1827" s="315"/>
      <c r="AG1827" s="315"/>
      <c r="AH1827" s="315"/>
      <c r="AI1827" s="315"/>
      <c r="AJ1827" s="315"/>
      <c r="AK1827" s="315"/>
      <c r="AL1827" s="315"/>
      <c r="AM1827" s="315"/>
      <c r="AN1827" s="315"/>
      <c r="AO1827" s="315"/>
      <c r="AP1827" s="315"/>
      <c r="AQ1827" s="315"/>
      <c r="AR1827" s="315"/>
      <c r="AS1827" s="315"/>
      <c r="AT1827" s="315"/>
      <c r="AU1827" s="315"/>
      <c r="AV1827" s="315"/>
      <c r="AW1827" s="315"/>
      <c r="AX1827" s="315"/>
      <c r="AY1827" s="315"/>
      <c r="AZ1827" s="315"/>
      <c r="BA1827" s="315"/>
      <c r="BB1827" s="315"/>
      <c r="BC1827" s="315"/>
      <c r="BD1827" s="315"/>
      <c r="BE1827" s="315"/>
      <c r="BF1827" s="315"/>
      <c r="BG1827" s="315"/>
      <c r="BH1827" s="315"/>
      <c r="BI1827" s="315"/>
      <c r="BJ1827" s="315"/>
      <c r="BK1827" s="315"/>
      <c r="BL1827" s="315"/>
      <c r="BM1827" s="315"/>
      <c r="BN1827" s="315"/>
      <c r="BO1827" s="315"/>
      <c r="BP1827" s="315"/>
      <c r="BQ1827" s="315"/>
      <c r="BR1827" s="315"/>
      <c r="BS1827" s="315"/>
      <c r="BT1827" s="315"/>
      <c r="BU1827" s="315"/>
      <c r="BV1827" s="315"/>
      <c r="BW1827" s="315"/>
      <c r="BX1827" s="315"/>
      <c r="BY1827" s="315"/>
      <c r="BZ1827" s="315"/>
      <c r="CA1827" s="315"/>
      <c r="CB1827" s="315"/>
      <c r="CC1827" s="315"/>
      <c r="CD1827" s="315"/>
      <c r="CE1827" s="315"/>
      <c r="CF1827" s="315"/>
      <c r="CG1827" s="315"/>
      <c r="CH1827" s="315"/>
      <c r="CI1827" s="315"/>
      <c r="CJ1827" s="315"/>
      <c r="CK1827" s="315"/>
      <c r="CL1827" s="315"/>
      <c r="CM1827" s="315"/>
      <c r="CN1827" s="315"/>
      <c r="CO1827" s="315"/>
      <c r="CP1827" s="315"/>
      <c r="CQ1827" s="315"/>
      <c r="CR1827" s="315"/>
      <c r="CS1827" s="315"/>
      <c r="CT1827" s="315"/>
      <c r="CU1827" s="315"/>
      <c r="CV1827" s="315"/>
      <c r="CW1827" s="315"/>
      <c r="CX1827" s="315"/>
      <c r="CY1827" s="315"/>
      <c r="CZ1827" s="315"/>
      <c r="DA1827" s="315"/>
      <c r="DB1827" s="315"/>
      <c r="DC1827" s="315"/>
      <c r="DD1827" s="315"/>
      <c r="DE1827" s="315"/>
      <c r="DF1827" s="315"/>
      <c r="DG1827" s="315"/>
      <c r="DH1827" s="315"/>
      <c r="DI1827" s="315"/>
      <c r="DJ1827" s="315"/>
      <c r="DK1827" s="315"/>
      <c r="DL1827" s="315"/>
      <c r="DM1827" s="315"/>
      <c r="DN1827" s="315"/>
      <c r="DO1827" s="315"/>
      <c r="DP1827" s="315"/>
      <c r="DQ1827" s="315"/>
      <c r="DR1827" s="315"/>
      <c r="DS1827" s="315"/>
      <c r="DT1827" s="315"/>
      <c r="DU1827" s="315"/>
      <c r="DV1827" s="315"/>
      <c r="DW1827" s="315"/>
      <c r="DX1827" s="315"/>
      <c r="DY1827" s="315"/>
      <c r="DZ1827" s="315"/>
      <c r="EA1827" s="315"/>
      <c r="EB1827" s="315"/>
      <c r="EC1827" s="315"/>
      <c r="ED1827" s="315"/>
      <c r="EE1827" s="315"/>
      <c r="EF1827" s="315"/>
      <c r="EG1827" s="315"/>
      <c r="EH1827" s="315"/>
      <c r="EI1827" s="315"/>
      <c r="EJ1827" s="315"/>
      <c r="EK1827" s="315"/>
      <c r="EL1827" s="315"/>
      <c r="EM1827" s="315"/>
      <c r="EN1827" s="315"/>
      <c r="EO1827" s="315"/>
      <c r="EP1827" s="315"/>
      <c r="EQ1827" s="315"/>
      <c r="ER1827" s="315"/>
      <c r="ES1827" s="315"/>
      <c r="ET1827" s="315"/>
      <c r="EU1827" s="315"/>
      <c r="EV1827" s="315"/>
      <c r="EW1827" s="315"/>
      <c r="EX1827" s="315"/>
      <c r="EY1827" s="315"/>
      <c r="EZ1827" s="315"/>
      <c r="FA1827" s="315"/>
      <c r="FB1827" s="315"/>
      <c r="FC1827" s="315"/>
      <c r="FD1827" s="315"/>
      <c r="FE1827" s="315"/>
      <c r="FF1827" s="315"/>
      <c r="FG1827" s="315"/>
      <c r="FH1827" s="315"/>
      <c r="FI1827" s="315"/>
      <c r="FJ1827" s="315"/>
      <c r="FK1827" s="315"/>
      <c r="FL1827" s="315"/>
      <c r="FM1827" s="315"/>
      <c r="FN1827" s="315"/>
      <c r="FO1827" s="315"/>
      <c r="FP1827" s="315"/>
      <c r="FQ1827" s="315"/>
      <c r="FR1827" s="315"/>
      <c r="FS1827" s="315"/>
      <c r="FT1827" s="315"/>
      <c r="FU1827" s="315"/>
      <c r="FV1827" s="315"/>
      <c r="FW1827" s="315"/>
      <c r="FX1827" s="315"/>
      <c r="FY1827" s="315"/>
      <c r="FZ1827" s="315"/>
      <c r="GA1827" s="315"/>
      <c r="GB1827" s="315"/>
      <c r="GC1827" s="315"/>
      <c r="GD1827" s="315"/>
      <c r="GE1827" s="315"/>
      <c r="GF1827" s="315"/>
      <c r="GG1827" s="315"/>
      <c r="GH1827" s="315"/>
      <c r="GI1827" s="315"/>
      <c r="GJ1827" s="315"/>
      <c r="GK1827" s="315"/>
      <c r="GL1827" s="315"/>
      <c r="GM1827" s="315"/>
      <c r="GN1827" s="315"/>
      <c r="GO1827" s="315"/>
      <c r="GP1827" s="315"/>
      <c r="GQ1827" s="315"/>
      <c r="GR1827" s="315"/>
      <c r="GS1827" s="315"/>
      <c r="GT1827" s="315"/>
      <c r="GU1827" s="315"/>
      <c r="GV1827" s="315"/>
      <c r="GW1827" s="315"/>
    </row>
    <row r="1828" spans="1:205" s="18" customFormat="1" ht="54.75" customHeight="1">
      <c r="A1828" s="313"/>
      <c r="B1828" s="110" t="s">
        <v>161</v>
      </c>
      <c r="C1828" s="199"/>
      <c r="D1828" s="40">
        <v>118</v>
      </c>
      <c r="E1828" s="40">
        <v>118</v>
      </c>
      <c r="F1828" s="199"/>
      <c r="G1828" s="199"/>
      <c r="H1828" s="199"/>
      <c r="I1828" s="199"/>
      <c r="J1828" s="199">
        <v>380</v>
      </c>
      <c r="K1828" s="199">
        <f>J1828*D1828/1000</f>
        <v>44.84</v>
      </c>
      <c r="L1828" s="199"/>
      <c r="M1828" s="199"/>
      <c r="N1828" s="199"/>
      <c r="O1828" s="199"/>
      <c r="P1828" s="200"/>
      <c r="Q1828" s="200"/>
      <c r="R1828" s="199"/>
      <c r="S1828" s="199"/>
      <c r="T1828" s="313"/>
      <c r="U1828" s="313"/>
      <c r="V1828" s="313"/>
      <c r="W1828" s="313"/>
      <c r="X1828" s="313"/>
      <c r="Y1828" s="313"/>
      <c r="Z1828" s="313"/>
      <c r="AA1828" s="313"/>
      <c r="AB1828" s="313"/>
      <c r="AC1828" s="313"/>
      <c r="AD1828" s="313"/>
      <c r="AE1828" s="313"/>
      <c r="AF1828" s="313"/>
      <c r="AG1828" s="313"/>
      <c r="AH1828" s="313"/>
      <c r="AI1828" s="313"/>
      <c r="AJ1828" s="313"/>
      <c r="AK1828" s="313"/>
      <c r="AL1828" s="313"/>
      <c r="AM1828" s="313"/>
      <c r="AN1828" s="313"/>
      <c r="AO1828" s="313"/>
      <c r="AP1828" s="313"/>
      <c r="AQ1828" s="313"/>
      <c r="AR1828" s="313"/>
      <c r="AS1828" s="313"/>
      <c r="AT1828" s="313"/>
      <c r="AU1828" s="313"/>
      <c r="AV1828" s="313"/>
      <c r="AW1828" s="313"/>
      <c r="AX1828" s="313"/>
      <c r="AY1828" s="313"/>
      <c r="AZ1828" s="313"/>
      <c r="BA1828" s="313"/>
      <c r="BB1828" s="313"/>
      <c r="BC1828" s="313"/>
      <c r="BD1828" s="313"/>
      <c r="BE1828" s="313"/>
      <c r="BF1828" s="313"/>
      <c r="BG1828" s="313"/>
      <c r="BH1828" s="313"/>
      <c r="BI1828" s="313"/>
      <c r="BJ1828" s="313"/>
      <c r="BK1828" s="313"/>
      <c r="BL1828" s="313"/>
      <c r="BM1828" s="313"/>
      <c r="BN1828" s="313"/>
      <c r="BO1828" s="313"/>
      <c r="BP1828" s="313"/>
      <c r="BQ1828" s="313"/>
      <c r="BR1828" s="313"/>
      <c r="BS1828" s="313"/>
      <c r="BT1828" s="313"/>
      <c r="BU1828" s="313"/>
      <c r="BV1828" s="313"/>
      <c r="BW1828" s="313"/>
      <c r="BX1828" s="313"/>
      <c r="BY1828" s="313"/>
      <c r="BZ1828" s="313"/>
      <c r="CA1828" s="313"/>
      <c r="CB1828" s="313"/>
      <c r="CC1828" s="313"/>
      <c r="CD1828" s="313"/>
      <c r="CE1828" s="313"/>
      <c r="CF1828" s="313"/>
      <c r="CG1828" s="313"/>
      <c r="CH1828" s="313"/>
      <c r="CI1828" s="313"/>
      <c r="CJ1828" s="313"/>
      <c r="CK1828" s="313"/>
      <c r="CL1828" s="313"/>
      <c r="CM1828" s="313"/>
      <c r="CN1828" s="313"/>
      <c r="CO1828" s="313"/>
      <c r="CP1828" s="313"/>
      <c r="CQ1828" s="313"/>
      <c r="CR1828" s="313"/>
      <c r="CS1828" s="313"/>
      <c r="CT1828" s="313"/>
      <c r="CU1828" s="313"/>
      <c r="CV1828" s="313"/>
      <c r="CW1828" s="313"/>
      <c r="CX1828" s="313"/>
      <c r="CY1828" s="313"/>
      <c r="CZ1828" s="313"/>
      <c r="DA1828" s="313"/>
      <c r="DB1828" s="313"/>
      <c r="DC1828" s="313"/>
      <c r="DD1828" s="313"/>
      <c r="DE1828" s="313"/>
      <c r="DF1828" s="313"/>
      <c r="DG1828" s="313"/>
      <c r="DH1828" s="313"/>
      <c r="DI1828" s="313"/>
      <c r="DJ1828" s="313"/>
      <c r="DK1828" s="313"/>
      <c r="DL1828" s="313"/>
      <c r="DM1828" s="313"/>
      <c r="DN1828" s="313"/>
      <c r="DO1828" s="313"/>
      <c r="DP1828" s="313"/>
      <c r="DQ1828" s="313"/>
      <c r="DR1828" s="313"/>
      <c r="DS1828" s="313"/>
      <c r="DT1828" s="313"/>
      <c r="DU1828" s="313"/>
      <c r="DV1828" s="313"/>
      <c r="DW1828" s="313"/>
      <c r="DX1828" s="313"/>
      <c r="DY1828" s="313"/>
      <c r="DZ1828" s="313"/>
      <c r="EA1828" s="313"/>
      <c r="EB1828" s="313"/>
      <c r="EC1828" s="313"/>
      <c r="ED1828" s="313"/>
      <c r="EE1828" s="313"/>
      <c r="EF1828" s="313"/>
      <c r="EG1828" s="313"/>
      <c r="EH1828" s="313"/>
      <c r="EI1828" s="313"/>
      <c r="EJ1828" s="313"/>
      <c r="EK1828" s="313"/>
      <c r="EL1828" s="313"/>
      <c r="EM1828" s="313"/>
      <c r="EN1828" s="313"/>
      <c r="EO1828" s="313"/>
      <c r="EP1828" s="313"/>
      <c r="EQ1828" s="313"/>
      <c r="ER1828" s="313"/>
      <c r="ES1828" s="313"/>
      <c r="ET1828" s="313"/>
      <c r="EU1828" s="313"/>
      <c r="EV1828" s="313"/>
      <c r="EW1828" s="313"/>
      <c r="EX1828" s="313"/>
      <c r="EY1828" s="313"/>
      <c r="EZ1828" s="313"/>
      <c r="FA1828" s="313"/>
      <c r="FB1828" s="313"/>
      <c r="FC1828" s="313"/>
      <c r="FD1828" s="313"/>
      <c r="FE1828" s="313"/>
      <c r="FF1828" s="313"/>
      <c r="FG1828" s="313"/>
      <c r="FH1828" s="313"/>
      <c r="FI1828" s="313"/>
      <c r="FJ1828" s="313"/>
      <c r="FK1828" s="313"/>
      <c r="FL1828" s="313"/>
      <c r="FM1828" s="313"/>
      <c r="FN1828" s="313"/>
      <c r="FO1828" s="313"/>
      <c r="FP1828" s="313"/>
      <c r="FQ1828" s="313"/>
      <c r="FR1828" s="313"/>
      <c r="FS1828" s="313"/>
      <c r="FT1828" s="313"/>
      <c r="FU1828" s="313"/>
      <c r="FV1828" s="313"/>
      <c r="FW1828" s="313"/>
      <c r="FX1828" s="313"/>
      <c r="FY1828" s="313"/>
      <c r="FZ1828" s="313"/>
      <c r="GA1828" s="313"/>
      <c r="GB1828" s="313"/>
      <c r="GC1828" s="313"/>
      <c r="GD1828" s="313"/>
      <c r="GE1828" s="313"/>
      <c r="GF1828" s="313"/>
      <c r="GG1828" s="313"/>
      <c r="GH1828" s="313"/>
      <c r="GI1828" s="313"/>
      <c r="GJ1828" s="313"/>
      <c r="GK1828" s="313"/>
      <c r="GL1828" s="313"/>
      <c r="GM1828" s="313"/>
      <c r="GN1828" s="313"/>
      <c r="GO1828" s="313"/>
      <c r="GP1828" s="313"/>
      <c r="GQ1828" s="313"/>
      <c r="GR1828" s="313"/>
      <c r="GS1828" s="313"/>
      <c r="GT1828" s="313"/>
      <c r="GU1828" s="313"/>
      <c r="GV1828" s="313"/>
      <c r="GW1828" s="313"/>
    </row>
    <row r="1829" spans="1:205" s="18" customFormat="1" ht="29.25" customHeight="1">
      <c r="A1829" s="313"/>
      <c r="B1829" s="110" t="s">
        <v>66</v>
      </c>
      <c r="C1829" s="199"/>
      <c r="D1829" s="40">
        <v>2</v>
      </c>
      <c r="E1829" s="40">
        <v>2</v>
      </c>
      <c r="F1829" s="199"/>
      <c r="G1829" s="199"/>
      <c r="H1829" s="199"/>
      <c r="I1829" s="199"/>
      <c r="J1829" s="199">
        <v>178</v>
      </c>
      <c r="K1829" s="199">
        <f>J1829*D1829/1000</f>
        <v>0.356</v>
      </c>
      <c r="L1829" s="199"/>
      <c r="M1829" s="199"/>
      <c r="N1829" s="199"/>
      <c r="O1829" s="199"/>
      <c r="P1829" s="200"/>
      <c r="Q1829" s="200"/>
      <c r="R1829" s="199"/>
      <c r="S1829" s="199"/>
      <c r="T1829" s="313"/>
      <c r="U1829" s="313"/>
      <c r="V1829" s="313"/>
      <c r="W1829" s="313"/>
      <c r="X1829" s="313"/>
      <c r="Y1829" s="313"/>
      <c r="Z1829" s="313"/>
      <c r="AA1829" s="313"/>
      <c r="AB1829" s="313"/>
      <c r="AC1829" s="313"/>
      <c r="AD1829" s="313"/>
      <c r="AE1829" s="313"/>
      <c r="AF1829" s="313"/>
      <c r="AG1829" s="313"/>
      <c r="AH1829" s="313"/>
      <c r="AI1829" s="313"/>
      <c r="AJ1829" s="313"/>
      <c r="AK1829" s="313"/>
      <c r="AL1829" s="313"/>
      <c r="AM1829" s="313"/>
      <c r="AN1829" s="313"/>
      <c r="AO1829" s="313"/>
      <c r="AP1829" s="313"/>
      <c r="AQ1829" s="313"/>
      <c r="AR1829" s="313"/>
      <c r="AS1829" s="313"/>
      <c r="AT1829" s="313"/>
      <c r="AU1829" s="313"/>
      <c r="AV1829" s="313"/>
      <c r="AW1829" s="313"/>
      <c r="AX1829" s="313"/>
      <c r="AY1829" s="313"/>
      <c r="AZ1829" s="313"/>
      <c r="BA1829" s="313"/>
      <c r="BB1829" s="313"/>
      <c r="BC1829" s="313"/>
      <c r="BD1829" s="313"/>
      <c r="BE1829" s="313"/>
      <c r="BF1829" s="313"/>
      <c r="BG1829" s="313"/>
      <c r="BH1829" s="313"/>
      <c r="BI1829" s="313"/>
      <c r="BJ1829" s="313"/>
      <c r="BK1829" s="313"/>
      <c r="BL1829" s="313"/>
      <c r="BM1829" s="313"/>
      <c r="BN1829" s="313"/>
      <c r="BO1829" s="313"/>
      <c r="BP1829" s="313"/>
      <c r="BQ1829" s="313"/>
      <c r="BR1829" s="313"/>
      <c r="BS1829" s="313"/>
      <c r="BT1829" s="313"/>
      <c r="BU1829" s="313"/>
      <c r="BV1829" s="313"/>
      <c r="BW1829" s="313"/>
      <c r="BX1829" s="313"/>
      <c r="BY1829" s="313"/>
      <c r="BZ1829" s="313"/>
      <c r="CA1829" s="313"/>
      <c r="CB1829" s="313"/>
      <c r="CC1829" s="313"/>
      <c r="CD1829" s="313"/>
      <c r="CE1829" s="313"/>
      <c r="CF1829" s="313"/>
      <c r="CG1829" s="313"/>
      <c r="CH1829" s="313"/>
      <c r="CI1829" s="313"/>
      <c r="CJ1829" s="313"/>
      <c r="CK1829" s="313"/>
      <c r="CL1829" s="313"/>
      <c r="CM1829" s="313"/>
      <c r="CN1829" s="313"/>
      <c r="CO1829" s="313"/>
      <c r="CP1829" s="313"/>
      <c r="CQ1829" s="313"/>
      <c r="CR1829" s="313"/>
      <c r="CS1829" s="313"/>
      <c r="CT1829" s="313"/>
      <c r="CU1829" s="313"/>
      <c r="CV1829" s="313"/>
      <c r="CW1829" s="313"/>
      <c r="CX1829" s="313"/>
      <c r="CY1829" s="313"/>
      <c r="CZ1829" s="313"/>
      <c r="DA1829" s="313"/>
      <c r="DB1829" s="313"/>
      <c r="DC1829" s="313"/>
      <c r="DD1829" s="313"/>
      <c r="DE1829" s="313"/>
      <c r="DF1829" s="313"/>
      <c r="DG1829" s="313"/>
      <c r="DH1829" s="313"/>
      <c r="DI1829" s="313"/>
      <c r="DJ1829" s="313"/>
      <c r="DK1829" s="313"/>
      <c r="DL1829" s="313"/>
      <c r="DM1829" s="313"/>
      <c r="DN1829" s="313"/>
      <c r="DO1829" s="313"/>
      <c r="DP1829" s="313"/>
      <c r="DQ1829" s="313"/>
      <c r="DR1829" s="313"/>
      <c r="DS1829" s="313"/>
      <c r="DT1829" s="313"/>
      <c r="DU1829" s="313"/>
      <c r="DV1829" s="313"/>
      <c r="DW1829" s="313"/>
      <c r="DX1829" s="313"/>
      <c r="DY1829" s="313"/>
      <c r="DZ1829" s="313"/>
      <c r="EA1829" s="313"/>
      <c r="EB1829" s="313"/>
      <c r="EC1829" s="313"/>
      <c r="ED1829" s="313"/>
      <c r="EE1829" s="313"/>
      <c r="EF1829" s="313"/>
      <c r="EG1829" s="313"/>
      <c r="EH1829" s="313"/>
      <c r="EI1829" s="313"/>
      <c r="EJ1829" s="313"/>
      <c r="EK1829" s="313"/>
      <c r="EL1829" s="313"/>
      <c r="EM1829" s="313"/>
      <c r="EN1829" s="313"/>
      <c r="EO1829" s="313"/>
      <c r="EP1829" s="313"/>
      <c r="EQ1829" s="313"/>
      <c r="ER1829" s="313"/>
      <c r="ES1829" s="313"/>
      <c r="ET1829" s="313"/>
      <c r="EU1829" s="313"/>
      <c r="EV1829" s="313"/>
      <c r="EW1829" s="313"/>
      <c r="EX1829" s="313"/>
      <c r="EY1829" s="313"/>
      <c r="EZ1829" s="313"/>
      <c r="FA1829" s="313"/>
      <c r="FB1829" s="313"/>
      <c r="FC1829" s="313"/>
      <c r="FD1829" s="313"/>
      <c r="FE1829" s="313"/>
      <c r="FF1829" s="313"/>
      <c r="FG1829" s="313"/>
      <c r="FH1829" s="313"/>
      <c r="FI1829" s="313"/>
      <c r="FJ1829" s="313"/>
      <c r="FK1829" s="313"/>
      <c r="FL1829" s="313"/>
      <c r="FM1829" s="313"/>
      <c r="FN1829" s="313"/>
      <c r="FO1829" s="313"/>
      <c r="FP1829" s="313"/>
      <c r="FQ1829" s="313"/>
      <c r="FR1829" s="313"/>
      <c r="FS1829" s="313"/>
      <c r="FT1829" s="313"/>
      <c r="FU1829" s="313"/>
      <c r="FV1829" s="313"/>
      <c r="FW1829" s="313"/>
      <c r="FX1829" s="313"/>
      <c r="FY1829" s="313"/>
      <c r="FZ1829" s="313"/>
      <c r="GA1829" s="313"/>
      <c r="GB1829" s="313"/>
      <c r="GC1829" s="313"/>
      <c r="GD1829" s="313"/>
      <c r="GE1829" s="313"/>
      <c r="GF1829" s="313"/>
      <c r="GG1829" s="313"/>
      <c r="GH1829" s="313"/>
      <c r="GI1829" s="313"/>
      <c r="GJ1829" s="313"/>
      <c r="GK1829" s="313"/>
      <c r="GL1829" s="313"/>
      <c r="GM1829" s="313"/>
      <c r="GN1829" s="313"/>
      <c r="GO1829" s="313"/>
      <c r="GP1829" s="313"/>
      <c r="GQ1829" s="313"/>
      <c r="GR1829" s="313"/>
      <c r="GS1829" s="313"/>
      <c r="GT1829" s="313"/>
      <c r="GU1829" s="313"/>
      <c r="GV1829" s="313"/>
      <c r="GW1829" s="313"/>
    </row>
    <row r="1830" spans="2:19" ht="29.25" customHeight="1">
      <c r="B1830" s="88" t="s">
        <v>315</v>
      </c>
      <c r="C1830" s="32">
        <v>180</v>
      </c>
      <c r="D1830" s="32"/>
      <c r="E1830" s="32"/>
      <c r="F1830" s="33">
        <v>3.6</v>
      </c>
      <c r="G1830" s="33">
        <v>4.7</v>
      </c>
      <c r="H1830" s="32">
        <v>43.8</v>
      </c>
      <c r="I1830" s="32">
        <v>202</v>
      </c>
      <c r="J1830" s="32"/>
      <c r="K1830" s="32">
        <f>SUM(K1832:K1849)</f>
        <v>13.439632</v>
      </c>
      <c r="L1830" s="34">
        <v>9.7</v>
      </c>
      <c r="M1830" s="32">
        <v>0.15</v>
      </c>
      <c r="N1830" s="33">
        <v>0</v>
      </c>
      <c r="O1830" s="33">
        <v>2.6</v>
      </c>
      <c r="P1830" s="32">
        <v>31.3</v>
      </c>
      <c r="Q1830" s="32">
        <v>98.5</v>
      </c>
      <c r="R1830" s="33">
        <v>43.2</v>
      </c>
      <c r="S1830" s="33">
        <v>1.2</v>
      </c>
    </row>
    <row r="1831" spans="2:19" ht="23.25" customHeight="1">
      <c r="B1831" s="115" t="s">
        <v>94</v>
      </c>
      <c r="C1831" s="32"/>
      <c r="D1831" s="43">
        <v>84.5</v>
      </c>
      <c r="E1831" s="43">
        <v>64</v>
      </c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</row>
    <row r="1832" spans="2:19" ht="23.25" customHeight="1">
      <c r="B1832" s="115" t="s">
        <v>95</v>
      </c>
      <c r="C1832" s="32"/>
      <c r="D1832" s="43">
        <v>92.2</v>
      </c>
      <c r="E1832" s="43">
        <v>64</v>
      </c>
      <c r="F1832" s="45"/>
      <c r="G1832" s="45"/>
      <c r="H1832" s="45"/>
      <c r="I1832" s="45"/>
      <c r="J1832" s="45">
        <v>50.5</v>
      </c>
      <c r="K1832" s="45">
        <f>J1832*D1832/1000</f>
        <v>4.6561</v>
      </c>
      <c r="L1832" s="45"/>
      <c r="M1832" s="45"/>
      <c r="N1832" s="45"/>
      <c r="O1832" s="45"/>
      <c r="P1832" s="45"/>
      <c r="Q1832" s="45"/>
      <c r="R1832" s="45"/>
      <c r="S1832" s="45"/>
    </row>
    <row r="1833" spans="2:19" ht="23.25" customHeight="1">
      <c r="B1833" s="115" t="s">
        <v>116</v>
      </c>
      <c r="C1833" s="32"/>
      <c r="D1833" s="43">
        <v>97.3</v>
      </c>
      <c r="E1833" s="43">
        <v>64</v>
      </c>
      <c r="F1833" s="45"/>
      <c r="G1833" s="45"/>
      <c r="H1833" s="45"/>
      <c r="I1833" s="45"/>
      <c r="J1833" s="45"/>
      <c r="K1833" s="45">
        <f aca="true" t="shared" si="75" ref="K1833:K1849">J1833*D1833/1000</f>
        <v>0</v>
      </c>
      <c r="L1833" s="45"/>
      <c r="M1833" s="45"/>
      <c r="N1833" s="45"/>
      <c r="O1833" s="45"/>
      <c r="P1833" s="45"/>
      <c r="Q1833" s="45"/>
      <c r="R1833" s="45"/>
      <c r="S1833" s="45"/>
    </row>
    <row r="1834" spans="2:19" ht="23.25" customHeight="1">
      <c r="B1834" s="115" t="s">
        <v>97</v>
      </c>
      <c r="C1834" s="32"/>
      <c r="D1834" s="43">
        <v>105</v>
      </c>
      <c r="E1834" s="43">
        <v>64</v>
      </c>
      <c r="F1834" s="45"/>
      <c r="G1834" s="45"/>
      <c r="H1834" s="45"/>
      <c r="I1834" s="45"/>
      <c r="J1834" s="45"/>
      <c r="K1834" s="45">
        <f t="shared" si="75"/>
        <v>0</v>
      </c>
      <c r="L1834" s="45"/>
      <c r="M1834" s="45"/>
      <c r="N1834" s="45"/>
      <c r="O1834" s="45"/>
      <c r="P1834" s="45"/>
      <c r="Q1834" s="45"/>
      <c r="R1834" s="45"/>
      <c r="S1834" s="45"/>
    </row>
    <row r="1835" spans="2:19" ht="23.25" customHeight="1">
      <c r="B1835" s="115" t="s">
        <v>316</v>
      </c>
      <c r="C1835" s="32"/>
      <c r="D1835" s="43">
        <v>58</v>
      </c>
      <c r="E1835" s="43">
        <v>46</v>
      </c>
      <c r="F1835" s="45"/>
      <c r="G1835" s="45"/>
      <c r="H1835" s="45"/>
      <c r="I1835" s="45"/>
      <c r="J1835" s="45">
        <v>50</v>
      </c>
      <c r="K1835" s="45">
        <f t="shared" si="75"/>
        <v>2.9</v>
      </c>
      <c r="L1835" s="45"/>
      <c r="M1835" s="45"/>
      <c r="N1835" s="45"/>
      <c r="O1835" s="45"/>
      <c r="P1835" s="45"/>
      <c r="Q1835" s="45"/>
      <c r="R1835" s="45"/>
      <c r="S1835" s="45"/>
    </row>
    <row r="1836" spans="2:19" ht="23.25" customHeight="1">
      <c r="B1836" s="115" t="s">
        <v>66</v>
      </c>
      <c r="C1836" s="32"/>
      <c r="D1836" s="43">
        <v>6</v>
      </c>
      <c r="E1836" s="43">
        <v>6</v>
      </c>
      <c r="F1836" s="45"/>
      <c r="G1836" s="45"/>
      <c r="H1836" s="45"/>
      <c r="I1836" s="45"/>
      <c r="J1836" s="45">
        <v>178</v>
      </c>
      <c r="K1836" s="45">
        <f t="shared" si="75"/>
        <v>1.068</v>
      </c>
      <c r="L1836" s="45"/>
      <c r="M1836" s="45"/>
      <c r="N1836" s="45"/>
      <c r="O1836" s="45"/>
      <c r="P1836" s="45"/>
      <c r="Q1836" s="45"/>
      <c r="R1836" s="45"/>
      <c r="S1836" s="45"/>
    </row>
    <row r="1837" spans="2:19" ht="23.25" customHeight="1">
      <c r="B1837" s="115" t="s">
        <v>69</v>
      </c>
      <c r="C1837" s="32"/>
      <c r="D1837" s="43">
        <v>18.8</v>
      </c>
      <c r="E1837" s="43">
        <v>15</v>
      </c>
      <c r="F1837" s="45"/>
      <c r="G1837" s="45"/>
      <c r="H1837" s="45"/>
      <c r="I1837" s="45"/>
      <c r="J1837" s="45"/>
      <c r="K1837" s="45">
        <f t="shared" si="75"/>
        <v>0</v>
      </c>
      <c r="L1837" s="45"/>
      <c r="M1837" s="45"/>
      <c r="N1837" s="45"/>
      <c r="O1837" s="45"/>
      <c r="P1837" s="45"/>
      <c r="Q1837" s="45"/>
      <c r="R1837" s="45"/>
      <c r="S1837" s="45"/>
    </row>
    <row r="1838" spans="2:19" ht="23.25" customHeight="1">
      <c r="B1838" s="115" t="s">
        <v>117</v>
      </c>
      <c r="C1838" s="32"/>
      <c r="D1838" s="43">
        <v>20</v>
      </c>
      <c r="E1838" s="43">
        <v>15</v>
      </c>
      <c r="F1838" s="45"/>
      <c r="G1838" s="45"/>
      <c r="H1838" s="45"/>
      <c r="I1838" s="45"/>
      <c r="J1838" s="45">
        <v>48</v>
      </c>
      <c r="K1838" s="45">
        <f t="shared" si="75"/>
        <v>0.96</v>
      </c>
      <c r="L1838" s="45"/>
      <c r="M1838" s="45"/>
      <c r="N1838" s="45"/>
      <c r="O1838" s="45"/>
      <c r="P1838" s="45"/>
      <c r="Q1838" s="45"/>
      <c r="R1838" s="45"/>
      <c r="S1838" s="45"/>
    </row>
    <row r="1839" spans="2:19" ht="23.25" customHeight="1">
      <c r="B1839" s="115" t="s">
        <v>15</v>
      </c>
      <c r="C1839" s="32"/>
      <c r="D1839" s="43">
        <v>1</v>
      </c>
      <c r="E1839" s="43">
        <v>1</v>
      </c>
      <c r="F1839" s="45"/>
      <c r="G1839" s="45"/>
      <c r="H1839" s="45"/>
      <c r="I1839" s="45"/>
      <c r="J1839" s="45">
        <v>12</v>
      </c>
      <c r="K1839" s="45">
        <f t="shared" si="75"/>
        <v>0.012</v>
      </c>
      <c r="L1839" s="45"/>
      <c r="M1839" s="45"/>
      <c r="N1839" s="45"/>
      <c r="O1839" s="45"/>
      <c r="P1839" s="45"/>
      <c r="Q1839" s="45"/>
      <c r="R1839" s="45"/>
      <c r="S1839" s="45"/>
    </row>
    <row r="1840" spans="2:19" ht="23.25" customHeight="1">
      <c r="B1840" s="382" t="s">
        <v>317</v>
      </c>
      <c r="C1840" s="32"/>
      <c r="D1840" s="43"/>
      <c r="E1840" s="32">
        <v>55</v>
      </c>
      <c r="F1840" s="45"/>
      <c r="G1840" s="45"/>
      <c r="H1840" s="45"/>
      <c r="I1840" s="45"/>
      <c r="J1840" s="45"/>
      <c r="K1840" s="45">
        <f t="shared" si="75"/>
        <v>0</v>
      </c>
      <c r="L1840" s="45"/>
      <c r="M1840" s="45"/>
      <c r="N1840" s="45"/>
      <c r="O1840" s="45"/>
      <c r="P1840" s="45"/>
      <c r="Q1840" s="45"/>
      <c r="R1840" s="45"/>
      <c r="S1840" s="45"/>
    </row>
    <row r="1841" spans="2:19" ht="21.75" customHeight="1">
      <c r="B1841" s="115" t="s">
        <v>67</v>
      </c>
      <c r="C1841" s="32"/>
      <c r="D1841" s="43">
        <v>3.6</v>
      </c>
      <c r="E1841" s="43">
        <v>3.6</v>
      </c>
      <c r="F1841" s="45"/>
      <c r="G1841" s="45"/>
      <c r="H1841" s="45"/>
      <c r="I1841" s="45"/>
      <c r="J1841" s="45">
        <v>650</v>
      </c>
      <c r="K1841" s="45">
        <f t="shared" si="75"/>
        <v>2.34</v>
      </c>
      <c r="L1841" s="45"/>
      <c r="M1841" s="45"/>
      <c r="N1841" s="45"/>
      <c r="O1841" s="45"/>
      <c r="P1841" s="45"/>
      <c r="Q1841" s="45"/>
      <c r="R1841" s="45"/>
      <c r="S1841" s="45"/>
    </row>
    <row r="1842" spans="2:19" ht="60.75" customHeight="1">
      <c r="B1842" s="119" t="s">
        <v>118</v>
      </c>
      <c r="C1842" s="32"/>
      <c r="D1842" s="43">
        <v>5.4</v>
      </c>
      <c r="E1842" s="43">
        <v>5.4</v>
      </c>
      <c r="F1842" s="45"/>
      <c r="G1842" s="45"/>
      <c r="H1842" s="45"/>
      <c r="I1842" s="45"/>
      <c r="J1842" s="45"/>
      <c r="K1842" s="45">
        <f t="shared" si="75"/>
        <v>0</v>
      </c>
      <c r="L1842" s="45"/>
      <c r="M1842" s="45"/>
      <c r="N1842" s="45"/>
      <c r="O1842" s="45"/>
      <c r="P1842" s="45"/>
      <c r="Q1842" s="45"/>
      <c r="R1842" s="45"/>
      <c r="S1842" s="45"/>
    </row>
    <row r="1843" spans="2:19" ht="47.25">
      <c r="B1843" s="119" t="s">
        <v>24</v>
      </c>
      <c r="C1843" s="32"/>
      <c r="D1843" s="43">
        <v>2.1</v>
      </c>
      <c r="E1843" s="43">
        <v>2.1</v>
      </c>
      <c r="F1843" s="45"/>
      <c r="G1843" s="45"/>
      <c r="H1843" s="45"/>
      <c r="I1843" s="45"/>
      <c r="J1843" s="45">
        <v>193.6</v>
      </c>
      <c r="K1843" s="45">
        <f t="shared" si="75"/>
        <v>0.40656</v>
      </c>
      <c r="L1843" s="45"/>
      <c r="M1843" s="45"/>
      <c r="N1843" s="45"/>
      <c r="O1843" s="45"/>
      <c r="P1843" s="45"/>
      <c r="Q1843" s="45"/>
      <c r="R1843" s="45"/>
      <c r="S1843" s="45"/>
    </row>
    <row r="1844" spans="2:19" ht="21" customHeight="1">
      <c r="B1844" s="119" t="s">
        <v>318</v>
      </c>
      <c r="C1844" s="32"/>
      <c r="D1844" s="43">
        <v>51</v>
      </c>
      <c r="E1844" s="43">
        <v>51</v>
      </c>
      <c r="F1844" s="45"/>
      <c r="G1844" s="45"/>
      <c r="H1844" s="45"/>
      <c r="I1844" s="45"/>
      <c r="J1844" s="45"/>
      <c r="K1844" s="45">
        <f t="shared" si="75"/>
        <v>0</v>
      </c>
      <c r="L1844" s="45"/>
      <c r="M1844" s="45"/>
      <c r="N1844" s="45"/>
      <c r="O1844" s="45"/>
      <c r="P1844" s="45"/>
      <c r="Q1844" s="45"/>
      <c r="R1844" s="45"/>
      <c r="S1844" s="45"/>
    </row>
    <row r="1845" spans="2:19" ht="21" customHeight="1">
      <c r="B1845" s="119" t="s">
        <v>69</v>
      </c>
      <c r="C1845" s="32"/>
      <c r="D1845" s="43">
        <v>17.3</v>
      </c>
      <c r="E1845" s="43">
        <v>13.8</v>
      </c>
      <c r="F1845" s="45"/>
      <c r="G1845" s="45"/>
      <c r="H1845" s="45"/>
      <c r="I1845" s="45"/>
      <c r="J1845" s="45"/>
      <c r="K1845" s="45">
        <f t="shared" si="75"/>
        <v>0</v>
      </c>
      <c r="L1845" s="45"/>
      <c r="M1845" s="45"/>
      <c r="N1845" s="45"/>
      <c r="O1845" s="45"/>
      <c r="P1845" s="45"/>
      <c r="Q1845" s="45"/>
      <c r="R1845" s="45"/>
      <c r="S1845" s="45"/>
    </row>
    <row r="1846" spans="2:19" ht="21" customHeight="1">
      <c r="B1846" s="115" t="s">
        <v>117</v>
      </c>
      <c r="C1846" s="32"/>
      <c r="D1846" s="43">
        <v>18.4</v>
      </c>
      <c r="E1846" s="43">
        <v>13.8</v>
      </c>
      <c r="F1846" s="45"/>
      <c r="G1846" s="45"/>
      <c r="H1846" s="45"/>
      <c r="I1846" s="45"/>
      <c r="J1846" s="45">
        <v>48</v>
      </c>
      <c r="K1846" s="45">
        <f t="shared" si="75"/>
        <v>0.8832</v>
      </c>
      <c r="L1846" s="45"/>
      <c r="M1846" s="45"/>
      <c r="N1846" s="45"/>
      <c r="O1846" s="45"/>
      <c r="P1846" s="45"/>
      <c r="Q1846" s="45"/>
      <c r="R1846" s="45"/>
      <c r="S1846" s="45"/>
    </row>
    <row r="1847" spans="2:19" ht="21" customHeight="1">
      <c r="B1847" s="115" t="s">
        <v>64</v>
      </c>
      <c r="C1847" s="32"/>
      <c r="D1847" s="43">
        <v>1.3</v>
      </c>
      <c r="E1847" s="43">
        <v>1.1</v>
      </c>
      <c r="F1847" s="45"/>
      <c r="G1847" s="45"/>
      <c r="H1847" s="45"/>
      <c r="I1847" s="45"/>
      <c r="J1847" s="45">
        <v>38.4</v>
      </c>
      <c r="K1847" s="45">
        <f t="shared" si="75"/>
        <v>0.04992</v>
      </c>
      <c r="L1847" s="45"/>
      <c r="M1847" s="45"/>
      <c r="N1847" s="45"/>
      <c r="O1847" s="45"/>
      <c r="P1847" s="45"/>
      <c r="Q1847" s="45"/>
      <c r="R1847" s="45"/>
      <c r="S1847" s="45"/>
    </row>
    <row r="1848" spans="2:19" ht="21" customHeight="1">
      <c r="B1848" s="115" t="s">
        <v>65</v>
      </c>
      <c r="C1848" s="32"/>
      <c r="D1848" s="43">
        <v>2.8</v>
      </c>
      <c r="E1848" s="43">
        <v>2.8</v>
      </c>
      <c r="F1848" s="45"/>
      <c r="G1848" s="45"/>
      <c r="H1848" s="45"/>
      <c r="I1848" s="45"/>
      <c r="J1848" s="45">
        <v>39.19</v>
      </c>
      <c r="K1848" s="45">
        <f t="shared" si="75"/>
        <v>0.10973199999999998</v>
      </c>
      <c r="L1848" s="45"/>
      <c r="M1848" s="45"/>
      <c r="N1848" s="45"/>
      <c r="O1848" s="45"/>
      <c r="P1848" s="45"/>
      <c r="Q1848" s="45"/>
      <c r="R1848" s="45"/>
      <c r="S1848" s="45"/>
    </row>
    <row r="1849" spans="2:19" ht="23.25" customHeight="1">
      <c r="B1849" s="115" t="s">
        <v>71</v>
      </c>
      <c r="C1849" s="32"/>
      <c r="D1849" s="43">
        <v>0.6</v>
      </c>
      <c r="E1849" s="43">
        <v>0.6</v>
      </c>
      <c r="F1849" s="45"/>
      <c r="G1849" s="45"/>
      <c r="H1849" s="45"/>
      <c r="I1849" s="45"/>
      <c r="J1849" s="45">
        <v>90.2</v>
      </c>
      <c r="K1849" s="45">
        <f t="shared" si="75"/>
        <v>0.054119999999999994</v>
      </c>
      <c r="L1849" s="45"/>
      <c r="M1849" s="45"/>
      <c r="N1849" s="45"/>
      <c r="O1849" s="45"/>
      <c r="P1849" s="45"/>
      <c r="Q1849" s="45"/>
      <c r="R1849" s="45"/>
      <c r="S1849" s="45"/>
    </row>
    <row r="1850" spans="2:19" s="35" customFormat="1" ht="64.5" customHeight="1">
      <c r="B1850" s="97" t="s">
        <v>138</v>
      </c>
      <c r="C1850" s="32">
        <v>200</v>
      </c>
      <c r="D1850" s="32"/>
      <c r="E1850" s="32"/>
      <c r="F1850" s="33">
        <v>0.9</v>
      </c>
      <c r="G1850" s="33">
        <v>0</v>
      </c>
      <c r="H1850" s="32">
        <v>4</v>
      </c>
      <c r="I1850" s="32">
        <v>74</v>
      </c>
      <c r="J1850" s="32"/>
      <c r="K1850" s="32">
        <f>SUM(K1851:K1853)</f>
        <v>9.089879999999999</v>
      </c>
      <c r="L1850" s="33">
        <v>3.4</v>
      </c>
      <c r="M1850" s="32">
        <v>0.01</v>
      </c>
      <c r="N1850" s="69">
        <v>0</v>
      </c>
      <c r="O1850" s="32">
        <v>0.92</v>
      </c>
      <c r="P1850" s="47">
        <v>26.26</v>
      </c>
      <c r="Q1850" s="47">
        <v>22.63</v>
      </c>
      <c r="R1850" s="47">
        <v>16.67</v>
      </c>
      <c r="S1850" s="33">
        <v>0.55</v>
      </c>
    </row>
    <row r="1851" spans="2:19" ht="27" customHeight="1">
      <c r="B1851" s="115" t="s">
        <v>103</v>
      </c>
      <c r="C1851" s="32"/>
      <c r="D1851" s="43">
        <v>18</v>
      </c>
      <c r="E1851" s="43">
        <v>18</v>
      </c>
      <c r="F1851" s="45"/>
      <c r="G1851" s="45"/>
      <c r="H1851" s="45"/>
      <c r="I1851" s="45"/>
      <c r="J1851" s="45">
        <v>448</v>
      </c>
      <c r="K1851" s="45">
        <f>J1851*D1851/1000</f>
        <v>8.064</v>
      </c>
      <c r="L1851" s="45"/>
      <c r="M1851" s="45"/>
      <c r="N1851" s="116"/>
      <c r="O1851" s="45"/>
      <c r="P1851" s="117"/>
      <c r="Q1851" s="117"/>
      <c r="R1851" s="45"/>
      <c r="S1851" s="45"/>
    </row>
    <row r="1852" spans="2:19" ht="33.75" customHeight="1">
      <c r="B1852" s="115" t="s">
        <v>71</v>
      </c>
      <c r="C1852" s="32"/>
      <c r="D1852" s="43">
        <v>9</v>
      </c>
      <c r="E1852" s="43">
        <v>9</v>
      </c>
      <c r="F1852" s="45"/>
      <c r="G1852" s="45"/>
      <c r="H1852" s="45"/>
      <c r="I1852" s="45"/>
      <c r="J1852" s="45">
        <v>90.2</v>
      </c>
      <c r="K1852" s="45">
        <f>J1852*D1852/1000</f>
        <v>0.8118000000000001</v>
      </c>
      <c r="L1852" s="45"/>
      <c r="M1852" s="45"/>
      <c r="N1852" s="116"/>
      <c r="O1852" s="45"/>
      <c r="P1852" s="117"/>
      <c r="Q1852" s="117"/>
      <c r="R1852" s="45"/>
      <c r="S1852" s="45"/>
    </row>
    <row r="1853" spans="2:19" ht="30.75" customHeight="1">
      <c r="B1853" s="115" t="s">
        <v>121</v>
      </c>
      <c r="C1853" s="32"/>
      <c r="D1853" s="43">
        <v>0.06</v>
      </c>
      <c r="E1853" s="43">
        <v>0.06</v>
      </c>
      <c r="F1853" s="45"/>
      <c r="G1853" s="45"/>
      <c r="H1853" s="45"/>
      <c r="I1853" s="45"/>
      <c r="J1853" s="45">
        <v>3568</v>
      </c>
      <c r="K1853" s="45">
        <f>J1853*D1853/1000</f>
        <v>0.21408</v>
      </c>
      <c r="L1853" s="45"/>
      <c r="M1853" s="45"/>
      <c r="N1853" s="116"/>
      <c r="O1853" s="45"/>
      <c r="P1853" s="117"/>
      <c r="Q1853" s="117"/>
      <c r="R1853" s="45"/>
      <c r="S1853" s="45"/>
    </row>
    <row r="1854" spans="2:19" ht="27" customHeight="1">
      <c r="B1854" s="118" t="s">
        <v>63</v>
      </c>
      <c r="C1854" s="32"/>
      <c r="D1854" s="43">
        <v>190</v>
      </c>
      <c r="E1854" s="43">
        <v>190</v>
      </c>
      <c r="F1854" s="124"/>
      <c r="G1854" s="45"/>
      <c r="H1854" s="45"/>
      <c r="I1854" s="125"/>
      <c r="J1854" s="125"/>
      <c r="K1854" s="45"/>
      <c r="L1854" s="45"/>
      <c r="M1854" s="45"/>
      <c r="N1854" s="116"/>
      <c r="O1854" s="45"/>
      <c r="P1854" s="117"/>
      <c r="Q1854" s="117"/>
      <c r="R1854" s="125"/>
      <c r="S1854" s="45"/>
    </row>
    <row r="1855" spans="2:19" s="35" customFormat="1" ht="41.25" customHeight="1">
      <c r="B1855" s="87" t="s">
        <v>250</v>
      </c>
      <c r="C1855" s="53">
        <v>40</v>
      </c>
      <c r="D1855" s="53"/>
      <c r="E1855" s="53"/>
      <c r="F1855" s="54">
        <v>3.16</v>
      </c>
      <c r="G1855" s="54">
        <v>0.4</v>
      </c>
      <c r="H1855" s="54">
        <v>19.4</v>
      </c>
      <c r="I1855" s="55">
        <v>95</v>
      </c>
      <c r="J1855" s="55">
        <v>58</v>
      </c>
      <c r="K1855" s="32">
        <f>J1855*C1855/1000</f>
        <v>2.32</v>
      </c>
      <c r="L1855" s="42">
        <v>0</v>
      </c>
      <c r="M1855" s="32">
        <v>0.05</v>
      </c>
      <c r="N1855" s="78">
        <v>0</v>
      </c>
      <c r="O1855" s="32">
        <v>0.5</v>
      </c>
      <c r="P1855" s="74">
        <v>9.2</v>
      </c>
      <c r="Q1855" s="47">
        <v>35.7</v>
      </c>
      <c r="R1855" s="55">
        <v>13.2</v>
      </c>
      <c r="S1855" s="32">
        <v>0.8</v>
      </c>
    </row>
    <row r="1856" spans="2:19" s="44" customFormat="1" ht="32.25" customHeight="1">
      <c r="B1856" s="88" t="s">
        <v>59</v>
      </c>
      <c r="C1856" s="32">
        <v>20</v>
      </c>
      <c r="D1856" s="43"/>
      <c r="E1856" s="43"/>
      <c r="F1856" s="32">
        <v>1.4</v>
      </c>
      <c r="G1856" s="32">
        <v>0.24</v>
      </c>
      <c r="H1856" s="32">
        <v>7.8</v>
      </c>
      <c r="I1856" s="69">
        <v>40</v>
      </c>
      <c r="J1856" s="32">
        <v>57</v>
      </c>
      <c r="K1856" s="32">
        <f>J1856*C1856/1000</f>
        <v>1.14</v>
      </c>
      <c r="L1856" s="42">
        <v>0</v>
      </c>
      <c r="M1856" s="32">
        <v>0.04</v>
      </c>
      <c r="N1856" s="78">
        <v>0</v>
      </c>
      <c r="O1856" s="32">
        <v>0.28</v>
      </c>
      <c r="P1856" s="74">
        <v>5.8</v>
      </c>
      <c r="Q1856" s="47">
        <v>30</v>
      </c>
      <c r="R1856" s="33">
        <v>9.4</v>
      </c>
      <c r="S1856" s="32">
        <v>0.78</v>
      </c>
    </row>
    <row r="1857" spans="1:20" s="5" customFormat="1" ht="41.25" customHeight="1">
      <c r="A1857" s="501" t="s">
        <v>386</v>
      </c>
      <c r="B1857" s="295"/>
      <c r="C1857" s="503">
        <v>925</v>
      </c>
      <c r="D1857" s="503"/>
      <c r="E1857" s="504"/>
      <c r="F1857" s="551">
        <f>SUM(F1771+F1775+F1796+F1830+F1850+F1855+F1856)</f>
        <v>29.54</v>
      </c>
      <c r="G1857" s="551">
        <f aca="true" t="shared" si="76" ref="G1857:S1857">SUM(G1771+G1775+G1796+G1830+G1850+G1855+G1856)</f>
        <v>31.119999999999997</v>
      </c>
      <c r="H1857" s="551">
        <f t="shared" si="76"/>
        <v>131.32</v>
      </c>
      <c r="I1857" s="551">
        <f t="shared" si="76"/>
        <v>896</v>
      </c>
      <c r="J1857" s="551">
        <f t="shared" si="76"/>
        <v>115</v>
      </c>
      <c r="K1857" s="551">
        <f t="shared" si="76"/>
        <v>43.636112000000004</v>
      </c>
      <c r="L1857" s="551">
        <f t="shared" si="76"/>
        <v>36.239999999999995</v>
      </c>
      <c r="M1857" s="551">
        <f t="shared" si="76"/>
        <v>0.45999999999999996</v>
      </c>
      <c r="N1857" s="551">
        <f t="shared" si="76"/>
        <v>48.75</v>
      </c>
      <c r="O1857" s="551">
        <f t="shared" si="76"/>
        <v>9.549999999999999</v>
      </c>
      <c r="P1857" s="551">
        <f t="shared" si="76"/>
        <v>218.66</v>
      </c>
      <c r="Q1857" s="551">
        <f t="shared" si="76"/>
        <v>457.69</v>
      </c>
      <c r="R1857" s="551">
        <f t="shared" si="76"/>
        <v>160.17</v>
      </c>
      <c r="S1857" s="551">
        <f t="shared" si="76"/>
        <v>6.43</v>
      </c>
      <c r="T1857" s="506"/>
    </row>
    <row r="1858" spans="1:20" s="8" customFormat="1" ht="33.75" customHeight="1">
      <c r="A1858" s="507" t="s">
        <v>240</v>
      </c>
      <c r="B1858" s="552"/>
      <c r="C1858" s="509" t="s">
        <v>523</v>
      </c>
      <c r="D1858" s="510"/>
      <c r="E1858" s="510"/>
      <c r="F1858" s="553">
        <f>SUM(F1857+F1769)</f>
        <v>57.54</v>
      </c>
      <c r="G1858" s="553">
        <f aca="true" t="shared" si="77" ref="G1858:S1858">SUM(G1857+G1769)</f>
        <v>57.75999999999999</v>
      </c>
      <c r="H1858" s="553">
        <f t="shared" si="77"/>
        <v>185.32</v>
      </c>
      <c r="I1858" s="553">
        <f t="shared" si="77"/>
        <v>1552</v>
      </c>
      <c r="J1858" s="553">
        <f t="shared" si="77"/>
        <v>173</v>
      </c>
      <c r="K1858" s="553">
        <f t="shared" si="77"/>
        <v>45.956112000000005</v>
      </c>
      <c r="L1858" s="553">
        <f t="shared" si="77"/>
        <v>39.08</v>
      </c>
      <c r="M1858" s="553">
        <f t="shared" si="77"/>
        <v>0.754</v>
      </c>
      <c r="N1858" s="553">
        <f t="shared" si="77"/>
        <v>445.35</v>
      </c>
      <c r="O1858" s="553">
        <f t="shared" si="77"/>
        <v>11.899999999999999</v>
      </c>
      <c r="P1858" s="553">
        <f t="shared" si="77"/>
        <v>794.44</v>
      </c>
      <c r="Q1858" s="553">
        <f t="shared" si="77"/>
        <v>1038.19</v>
      </c>
      <c r="R1858" s="553">
        <f t="shared" si="77"/>
        <v>225.57</v>
      </c>
      <c r="S1858" s="553">
        <f t="shared" si="77"/>
        <v>10.16</v>
      </c>
      <c r="T1858" s="298"/>
    </row>
    <row r="1859" spans="1:20" ht="36" customHeight="1">
      <c r="A1859" s="281"/>
      <c r="B1859" s="277"/>
      <c r="C1859" s="278"/>
      <c r="D1859" s="279"/>
      <c r="E1859" s="279"/>
      <c r="F1859" s="279"/>
      <c r="G1859" s="279"/>
      <c r="H1859" s="279"/>
      <c r="I1859" s="280"/>
      <c r="J1859" s="281"/>
      <c r="K1859" s="281"/>
      <c r="L1859" s="282" t="s">
        <v>81</v>
      </c>
      <c r="M1859" s="283"/>
      <c r="N1859" s="283"/>
      <c r="O1859" s="283"/>
      <c r="P1859" s="283"/>
      <c r="Q1859" s="283"/>
      <c r="R1859" s="283"/>
      <c r="S1859" s="284"/>
      <c r="T1859" s="253"/>
    </row>
    <row r="1860" spans="1:20" ht="19.5" customHeight="1">
      <c r="A1860" s="622" t="s">
        <v>235</v>
      </c>
      <c r="B1860" s="624" t="s">
        <v>72</v>
      </c>
      <c r="C1860" s="285"/>
      <c r="D1860" s="286"/>
      <c r="E1860" s="287"/>
      <c r="F1860" s="626" t="s">
        <v>236</v>
      </c>
      <c r="G1860" s="627"/>
      <c r="H1860" s="628"/>
      <c r="I1860" s="629" t="s">
        <v>78</v>
      </c>
      <c r="J1860" s="288"/>
      <c r="K1860" s="288"/>
      <c r="L1860" s="619" t="s">
        <v>82</v>
      </c>
      <c r="M1860" s="620"/>
      <c r="N1860" s="620"/>
      <c r="O1860" s="620"/>
      <c r="P1860" s="620" t="s">
        <v>83</v>
      </c>
      <c r="Q1860" s="620"/>
      <c r="R1860" s="620"/>
      <c r="S1860" s="621"/>
      <c r="T1860" s="253"/>
    </row>
    <row r="1861" spans="1:20" ht="42" customHeight="1">
      <c r="A1861" s="623"/>
      <c r="B1861" s="625"/>
      <c r="C1861" s="289" t="s">
        <v>237</v>
      </c>
      <c r="D1861" s="290" t="s">
        <v>73</v>
      </c>
      <c r="E1861" s="290" t="s">
        <v>74</v>
      </c>
      <c r="F1861" s="291" t="s">
        <v>75</v>
      </c>
      <c r="G1861" s="291" t="s">
        <v>76</v>
      </c>
      <c r="H1861" s="292" t="s">
        <v>77</v>
      </c>
      <c r="I1861" s="630"/>
      <c r="J1861" s="293" t="s">
        <v>79</v>
      </c>
      <c r="K1861" s="294" t="s">
        <v>80</v>
      </c>
      <c r="L1861" s="295" t="s">
        <v>84</v>
      </c>
      <c r="M1861" s="295" t="s">
        <v>85</v>
      </c>
      <c r="N1861" s="295" t="s">
        <v>86</v>
      </c>
      <c r="O1861" s="295" t="s">
        <v>87</v>
      </c>
      <c r="P1861" s="295" t="s">
        <v>88</v>
      </c>
      <c r="Q1861" s="295" t="s">
        <v>89</v>
      </c>
      <c r="R1861" s="295" t="s">
        <v>90</v>
      </c>
      <c r="S1861" s="296" t="s">
        <v>91</v>
      </c>
      <c r="T1861" s="254"/>
    </row>
    <row r="1862" spans="1:20" ht="27.75" customHeight="1">
      <c r="A1862" s="263" t="s">
        <v>324</v>
      </c>
      <c r="B1862" s="264"/>
      <c r="C1862" s="265"/>
      <c r="D1862" s="266"/>
      <c r="E1862" s="263"/>
      <c r="F1862" s="267"/>
      <c r="G1862" s="268"/>
      <c r="H1862" s="268"/>
      <c r="I1862" s="268"/>
      <c r="J1862" s="325"/>
      <c r="K1862" s="326"/>
      <c r="L1862" s="273"/>
      <c r="M1862" s="273"/>
      <c r="N1862" s="273"/>
      <c r="O1862" s="273"/>
      <c r="P1862" s="273"/>
      <c r="Q1862" s="273"/>
      <c r="R1862" s="273"/>
      <c r="S1862" s="274"/>
      <c r="T1862" s="254"/>
    </row>
    <row r="1863" spans="1:20" s="8" customFormat="1" ht="19.5" customHeight="1">
      <c r="A1863" s="276" t="s">
        <v>360</v>
      </c>
      <c r="B1863" s="457"/>
      <c r="C1863" s="276"/>
      <c r="D1863" s="458"/>
      <c r="E1863" s="459"/>
      <c r="F1863" s="460"/>
      <c r="G1863" s="460"/>
      <c r="H1863" s="460"/>
      <c r="I1863" s="460"/>
      <c r="J1863" s="461"/>
      <c r="K1863" s="461" t="e">
        <f>SUM(#REF!+#REF!+#REF!+#REF!+#REF!+#REF!)</f>
        <v>#REF!</v>
      </c>
      <c r="L1863" s="461"/>
      <c r="M1863" s="461"/>
      <c r="N1863" s="461"/>
      <c r="O1863" s="461"/>
      <c r="P1863" s="461"/>
      <c r="Q1863" s="461"/>
      <c r="R1863" s="461"/>
      <c r="S1863" s="461"/>
      <c r="T1863" s="298"/>
    </row>
    <row r="1864" spans="2:19" s="8" customFormat="1" ht="48" customHeight="1">
      <c r="B1864" s="567" t="s">
        <v>414</v>
      </c>
      <c r="C1864" s="601" t="s">
        <v>415</v>
      </c>
      <c r="D1864" s="243"/>
      <c r="E1864" s="569"/>
      <c r="F1864" s="391">
        <v>1.4</v>
      </c>
      <c r="G1864" s="483">
        <v>3.87</v>
      </c>
      <c r="H1864" s="483">
        <v>22.83</v>
      </c>
      <c r="I1864" s="485">
        <v>189</v>
      </c>
      <c r="J1864" s="483"/>
      <c r="K1864" s="483"/>
      <c r="L1864" s="483">
        <v>0.1</v>
      </c>
      <c r="M1864" s="483">
        <v>0.04</v>
      </c>
      <c r="N1864" s="483">
        <v>20</v>
      </c>
      <c r="O1864" s="483">
        <v>0.39</v>
      </c>
      <c r="P1864" s="483">
        <v>10</v>
      </c>
      <c r="Q1864" s="484">
        <v>22.8</v>
      </c>
      <c r="R1864" s="483">
        <v>5.6</v>
      </c>
      <c r="S1864" s="483">
        <v>20</v>
      </c>
    </row>
    <row r="1865" spans="2:19" s="10" customFormat="1" ht="51" customHeight="1">
      <c r="B1865" s="467" t="s">
        <v>397</v>
      </c>
      <c r="C1865" s="468"/>
      <c r="D1865" s="353">
        <v>30</v>
      </c>
      <c r="E1865" s="469">
        <v>30</v>
      </c>
      <c r="F1865" s="393"/>
      <c r="G1865" s="470"/>
      <c r="H1865" s="470"/>
      <c r="I1865" s="470"/>
      <c r="J1865" s="470"/>
      <c r="K1865" s="470"/>
      <c r="L1865" s="470"/>
      <c r="M1865" s="470"/>
      <c r="N1865" s="470"/>
      <c r="O1865" s="470"/>
      <c r="P1865" s="472"/>
      <c r="Q1865" s="471"/>
      <c r="R1865" s="470"/>
      <c r="S1865" s="470"/>
    </row>
    <row r="1866" spans="2:19" s="10" customFormat="1" ht="26.25" customHeight="1">
      <c r="B1866" s="473" t="s">
        <v>67</v>
      </c>
      <c r="C1866" s="468"/>
      <c r="D1866" s="353">
        <v>5</v>
      </c>
      <c r="E1866" s="469">
        <v>5</v>
      </c>
      <c r="F1866" s="393"/>
      <c r="G1866" s="470"/>
      <c r="H1866" s="470"/>
      <c r="I1866" s="470"/>
      <c r="J1866" s="470"/>
      <c r="K1866" s="470"/>
      <c r="L1866" s="470"/>
      <c r="M1866" s="470"/>
      <c r="N1866" s="470"/>
      <c r="O1866" s="470"/>
      <c r="P1866" s="472"/>
      <c r="Q1866" s="471"/>
      <c r="R1866" s="470"/>
      <c r="S1866" s="470"/>
    </row>
    <row r="1867" spans="2:19" s="10" customFormat="1" ht="34.5" customHeight="1">
      <c r="B1867" s="473" t="s">
        <v>417</v>
      </c>
      <c r="C1867" s="468"/>
      <c r="D1867" s="353">
        <v>10.1</v>
      </c>
      <c r="E1867" s="469">
        <v>10</v>
      </c>
      <c r="F1867" s="393"/>
      <c r="G1867" s="470"/>
      <c r="H1867" s="470"/>
      <c r="I1867" s="470"/>
      <c r="J1867" s="470"/>
      <c r="K1867" s="470"/>
      <c r="L1867" s="470"/>
      <c r="M1867" s="470"/>
      <c r="N1867" s="470"/>
      <c r="O1867" s="470"/>
      <c r="P1867" s="472"/>
      <c r="Q1867" s="471"/>
      <c r="R1867" s="470"/>
      <c r="S1867" s="470"/>
    </row>
    <row r="1868" spans="2:19" s="10" customFormat="1" ht="22.5" customHeight="1">
      <c r="B1868" s="473" t="s">
        <v>418</v>
      </c>
      <c r="C1868" s="468"/>
      <c r="D1868" s="353">
        <v>10.1</v>
      </c>
      <c r="E1868" s="469">
        <v>10</v>
      </c>
      <c r="F1868" s="393"/>
      <c r="G1868" s="470"/>
      <c r="H1868" s="470"/>
      <c r="I1868" s="470"/>
      <c r="J1868" s="470"/>
      <c r="K1868" s="470"/>
      <c r="L1868" s="470"/>
      <c r="M1868" s="470"/>
      <c r="N1868" s="470"/>
      <c r="O1868" s="470"/>
      <c r="P1868" s="472"/>
      <c r="Q1868" s="471"/>
      <c r="R1868" s="470"/>
      <c r="S1868" s="470"/>
    </row>
    <row r="1869" spans="2:19" s="8" customFormat="1" ht="45.75" customHeight="1">
      <c r="B1869" s="567" t="s">
        <v>483</v>
      </c>
      <c r="C1869" s="568" t="s">
        <v>376</v>
      </c>
      <c r="D1869" s="243"/>
      <c r="E1869" s="569"/>
      <c r="F1869" s="343">
        <v>9.5</v>
      </c>
      <c r="G1869" s="570">
        <v>10.3</v>
      </c>
      <c r="H1869" s="570">
        <v>23.2</v>
      </c>
      <c r="I1869" s="572">
        <v>267</v>
      </c>
      <c r="J1869" s="570"/>
      <c r="K1869" s="570"/>
      <c r="L1869" s="570">
        <v>1.06</v>
      </c>
      <c r="M1869" s="570">
        <v>0.15</v>
      </c>
      <c r="N1869" s="571">
        <v>35.2</v>
      </c>
      <c r="O1869" s="570">
        <v>0.79</v>
      </c>
      <c r="P1869" s="572">
        <v>160.2</v>
      </c>
      <c r="Q1869" s="571">
        <v>242</v>
      </c>
      <c r="R1869" s="570">
        <v>48.76</v>
      </c>
      <c r="S1869" s="570">
        <v>2.6</v>
      </c>
    </row>
    <row r="1870" spans="2:19" s="10" customFormat="1" ht="25.5" customHeight="1">
      <c r="B1870" s="473" t="s">
        <v>280</v>
      </c>
      <c r="C1870" s="468"/>
      <c r="D1870" s="353">
        <v>34</v>
      </c>
      <c r="E1870" s="469">
        <v>34</v>
      </c>
      <c r="F1870" s="393"/>
      <c r="G1870" s="470"/>
      <c r="H1870" s="470"/>
      <c r="I1870" s="470"/>
      <c r="J1870" s="470"/>
      <c r="K1870" s="470"/>
      <c r="L1870" s="470"/>
      <c r="M1870" s="470"/>
      <c r="N1870" s="471"/>
      <c r="O1870" s="470"/>
      <c r="P1870" s="472"/>
      <c r="Q1870" s="471"/>
      <c r="R1870" s="470"/>
      <c r="S1870" s="470"/>
    </row>
    <row r="1871" spans="2:19" s="10" customFormat="1" ht="25.5" customHeight="1">
      <c r="B1871" s="473" t="s">
        <v>98</v>
      </c>
      <c r="C1871" s="468"/>
      <c r="D1871" s="353">
        <v>110</v>
      </c>
      <c r="E1871" s="469">
        <v>110</v>
      </c>
      <c r="F1871" s="393"/>
      <c r="G1871" s="470"/>
      <c r="H1871" s="470"/>
      <c r="I1871" s="470"/>
      <c r="J1871" s="470"/>
      <c r="K1871" s="470"/>
      <c r="L1871" s="470"/>
      <c r="M1871" s="470"/>
      <c r="N1871" s="471"/>
      <c r="O1871" s="470"/>
      <c r="P1871" s="472"/>
      <c r="Q1871" s="471"/>
      <c r="R1871" s="470"/>
      <c r="S1871" s="470"/>
    </row>
    <row r="1872" spans="2:19" s="10" customFormat="1" ht="25.5" customHeight="1">
      <c r="B1872" s="473" t="s">
        <v>63</v>
      </c>
      <c r="C1872" s="468"/>
      <c r="D1872" s="353">
        <v>86</v>
      </c>
      <c r="E1872" s="469">
        <v>86</v>
      </c>
      <c r="F1872" s="393"/>
      <c r="G1872" s="470"/>
      <c r="H1872" s="470"/>
      <c r="I1872" s="470"/>
      <c r="J1872" s="470"/>
      <c r="K1872" s="470"/>
      <c r="L1872" s="470"/>
      <c r="M1872" s="470"/>
      <c r="N1872" s="471"/>
      <c r="O1872" s="470"/>
      <c r="P1872" s="472"/>
      <c r="Q1872" s="471"/>
      <c r="R1872" s="470"/>
      <c r="S1872" s="470"/>
    </row>
    <row r="1873" spans="2:19" s="10" customFormat="1" ht="31.5" customHeight="1">
      <c r="B1873" s="473" t="s">
        <v>67</v>
      </c>
      <c r="C1873" s="468"/>
      <c r="D1873" s="353">
        <v>5</v>
      </c>
      <c r="E1873" s="469">
        <v>5</v>
      </c>
      <c r="F1873" s="393"/>
      <c r="G1873" s="470"/>
      <c r="H1873" s="470"/>
      <c r="I1873" s="470"/>
      <c r="J1873" s="470"/>
      <c r="K1873" s="470"/>
      <c r="L1873" s="470"/>
      <c r="M1873" s="470"/>
      <c r="N1873" s="471"/>
      <c r="O1873" s="470"/>
      <c r="P1873" s="472"/>
      <c r="Q1873" s="471"/>
      <c r="R1873" s="470"/>
      <c r="S1873" s="470"/>
    </row>
    <row r="1874" spans="2:19" s="10" customFormat="1" ht="25.5" customHeight="1">
      <c r="B1874" s="473" t="s">
        <v>71</v>
      </c>
      <c r="C1874" s="468"/>
      <c r="D1874" s="353">
        <v>6.6</v>
      </c>
      <c r="E1874" s="469">
        <v>6.6</v>
      </c>
      <c r="F1874" s="393"/>
      <c r="G1874" s="470"/>
      <c r="H1874" s="470"/>
      <c r="I1874" s="470"/>
      <c r="J1874" s="470"/>
      <c r="K1874" s="470"/>
      <c r="L1874" s="470"/>
      <c r="M1874" s="470"/>
      <c r="N1874" s="471"/>
      <c r="O1874" s="470"/>
      <c r="P1874" s="472"/>
      <c r="Q1874" s="471"/>
      <c r="R1874" s="470"/>
      <c r="S1874" s="470"/>
    </row>
    <row r="1875" spans="2:19" s="10" customFormat="1" ht="25.5" customHeight="1">
      <c r="B1875" s="473" t="s">
        <v>15</v>
      </c>
      <c r="C1875" s="468"/>
      <c r="D1875" s="353">
        <v>0.5</v>
      </c>
      <c r="E1875" s="469">
        <v>0.5</v>
      </c>
      <c r="F1875" s="393"/>
      <c r="G1875" s="470"/>
      <c r="H1875" s="470"/>
      <c r="I1875" s="470"/>
      <c r="J1875" s="470"/>
      <c r="K1875" s="470"/>
      <c r="L1875" s="470"/>
      <c r="M1875" s="470"/>
      <c r="N1875" s="471"/>
      <c r="O1875" s="470"/>
      <c r="P1875" s="472"/>
      <c r="Q1875" s="471"/>
      <c r="R1875" s="470"/>
      <c r="S1875" s="470"/>
    </row>
    <row r="1876" spans="2:19" s="35" customFormat="1" ht="38.25" customHeight="1">
      <c r="B1876" s="87" t="s">
        <v>440</v>
      </c>
      <c r="C1876" s="55" t="s">
        <v>376</v>
      </c>
      <c r="D1876" s="32"/>
      <c r="E1876" s="32"/>
      <c r="F1876" s="33">
        <v>10.4</v>
      </c>
      <c r="G1876" s="33">
        <v>9.4</v>
      </c>
      <c r="H1876" s="33">
        <v>36.4</v>
      </c>
      <c r="I1876" s="32">
        <v>263</v>
      </c>
      <c r="J1876" s="32"/>
      <c r="K1876" s="32"/>
      <c r="L1876" s="33">
        <v>0.8</v>
      </c>
      <c r="M1876" s="33">
        <v>0.2</v>
      </c>
      <c r="N1876" s="33">
        <v>25.3</v>
      </c>
      <c r="O1876" s="33">
        <v>0.64</v>
      </c>
      <c r="P1876" s="47">
        <v>163.8</v>
      </c>
      <c r="Q1876" s="78">
        <v>243</v>
      </c>
      <c r="R1876" s="33">
        <v>48</v>
      </c>
      <c r="S1876" s="42">
        <v>2.3</v>
      </c>
    </row>
    <row r="1877" spans="2:19" s="1" customFormat="1" ht="25.5" customHeight="1">
      <c r="B1877" s="335" t="s">
        <v>367</v>
      </c>
      <c r="C1877" s="14"/>
      <c r="D1877" s="25">
        <v>12</v>
      </c>
      <c r="E1877" s="25">
        <v>12</v>
      </c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336"/>
      <c r="Q1877" s="566"/>
      <c r="R1877" s="13"/>
      <c r="S1877" s="13"/>
    </row>
    <row r="1878" spans="2:19" s="1" customFormat="1" ht="25.5" customHeight="1">
      <c r="B1878" s="335" t="s">
        <v>112</v>
      </c>
      <c r="C1878" s="14"/>
      <c r="D1878" s="25">
        <v>17</v>
      </c>
      <c r="E1878" s="25">
        <v>17</v>
      </c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336"/>
      <c r="Q1878" s="566"/>
      <c r="R1878" s="13"/>
      <c r="S1878" s="13"/>
    </row>
    <row r="1879" spans="2:19" s="1" customFormat="1" ht="25.5" customHeight="1">
      <c r="B1879" s="335" t="s">
        <v>98</v>
      </c>
      <c r="C1879" s="14"/>
      <c r="D1879" s="25">
        <v>110</v>
      </c>
      <c r="E1879" s="25">
        <v>110</v>
      </c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336"/>
      <c r="Q1879" s="566"/>
      <c r="R1879" s="13"/>
      <c r="S1879" s="13"/>
    </row>
    <row r="1880" spans="2:19" s="1" customFormat="1" ht="25.5" customHeight="1">
      <c r="B1880" s="335" t="s">
        <v>63</v>
      </c>
      <c r="C1880" s="14"/>
      <c r="D1880" s="25">
        <v>80</v>
      </c>
      <c r="E1880" s="25">
        <v>80</v>
      </c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336"/>
      <c r="Q1880" s="566"/>
      <c r="R1880" s="13"/>
      <c r="S1880" s="13"/>
    </row>
    <row r="1881" spans="2:19" s="1" customFormat="1" ht="25.5" customHeight="1">
      <c r="B1881" s="335" t="s">
        <v>99</v>
      </c>
      <c r="C1881" s="14"/>
      <c r="D1881" s="25">
        <v>46</v>
      </c>
      <c r="E1881" s="25">
        <v>46</v>
      </c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336"/>
      <c r="Q1881" s="566"/>
      <c r="R1881" s="13"/>
      <c r="S1881" s="13"/>
    </row>
    <row r="1882" spans="2:19" s="1" customFormat="1" ht="25.5" customHeight="1">
      <c r="B1882" s="335" t="s">
        <v>100</v>
      </c>
      <c r="C1882" s="14"/>
      <c r="D1882" s="25">
        <v>12</v>
      </c>
      <c r="E1882" s="25">
        <v>12</v>
      </c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336"/>
      <c r="Q1882" s="566"/>
      <c r="R1882" s="13"/>
      <c r="S1882" s="13"/>
    </row>
    <row r="1883" spans="2:19" s="1" customFormat="1" ht="33.75" customHeight="1">
      <c r="B1883" s="337" t="s">
        <v>101</v>
      </c>
      <c r="C1883" s="14"/>
      <c r="D1883" s="25">
        <v>54</v>
      </c>
      <c r="E1883" s="25">
        <v>54</v>
      </c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336"/>
      <c r="Q1883" s="566"/>
      <c r="R1883" s="13"/>
      <c r="S1883" s="13"/>
    </row>
    <row r="1884" spans="2:19" s="1" customFormat="1" ht="37.5" customHeight="1">
      <c r="B1884" s="337" t="s">
        <v>107</v>
      </c>
      <c r="C1884" s="14"/>
      <c r="D1884" s="25">
        <v>88</v>
      </c>
      <c r="E1884" s="25">
        <v>88</v>
      </c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336"/>
      <c r="Q1884" s="566"/>
      <c r="R1884" s="13"/>
      <c r="S1884" s="13"/>
    </row>
    <row r="1885" spans="2:19" s="1" customFormat="1" ht="25.5" customHeight="1">
      <c r="B1885" s="335" t="s">
        <v>71</v>
      </c>
      <c r="C1885" s="14"/>
      <c r="D1885" s="25">
        <v>6.6</v>
      </c>
      <c r="E1885" s="25">
        <v>6.6</v>
      </c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336"/>
      <c r="Q1885" s="566"/>
      <c r="R1885" s="13"/>
      <c r="S1885" s="13"/>
    </row>
    <row r="1886" spans="2:19" s="1" customFormat="1" ht="25.5" customHeight="1">
      <c r="B1886" s="335" t="s">
        <v>67</v>
      </c>
      <c r="C1886" s="14"/>
      <c r="D1886" s="25">
        <v>5</v>
      </c>
      <c r="E1886" s="25">
        <v>5</v>
      </c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336"/>
      <c r="Q1886" s="566"/>
      <c r="R1886" s="13"/>
      <c r="S1886" s="13"/>
    </row>
    <row r="1887" spans="2:19" s="1" customFormat="1" ht="25.5" customHeight="1">
      <c r="B1887" s="335" t="s">
        <v>15</v>
      </c>
      <c r="C1887" s="14"/>
      <c r="D1887" s="25">
        <v>0.2</v>
      </c>
      <c r="E1887" s="25">
        <v>0.2</v>
      </c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336"/>
      <c r="Q1887" s="566"/>
      <c r="R1887" s="13"/>
      <c r="S1887" s="13"/>
    </row>
    <row r="1888" spans="2:19" s="8" customFormat="1" ht="50.25" customHeight="1">
      <c r="B1888" s="602" t="s">
        <v>484</v>
      </c>
      <c r="C1888" s="243" t="s">
        <v>376</v>
      </c>
      <c r="D1888" s="243"/>
      <c r="E1888" s="243"/>
      <c r="F1888" s="343">
        <v>8.9</v>
      </c>
      <c r="G1888" s="343">
        <v>10.2</v>
      </c>
      <c r="H1888" s="343">
        <v>23.2</v>
      </c>
      <c r="I1888" s="243">
        <v>313</v>
      </c>
      <c r="J1888" s="243"/>
      <c r="K1888" s="343"/>
      <c r="L1888" s="343">
        <v>1.3</v>
      </c>
      <c r="M1888" s="343">
        <v>0.12</v>
      </c>
      <c r="N1888" s="243">
        <v>27.08</v>
      </c>
      <c r="O1888" s="243">
        <v>1.2</v>
      </c>
      <c r="P1888" s="243">
        <v>146.7</v>
      </c>
      <c r="Q1888" s="243">
        <v>207</v>
      </c>
      <c r="R1888" s="343">
        <v>40.9</v>
      </c>
      <c r="S1888" s="243">
        <v>0.2</v>
      </c>
    </row>
    <row r="1889" spans="2:19" ht="17.25" customHeight="1">
      <c r="B1889" s="348" t="s">
        <v>485</v>
      </c>
      <c r="C1889" s="329"/>
      <c r="D1889" s="332">
        <v>27</v>
      </c>
      <c r="E1889" s="332">
        <v>27</v>
      </c>
      <c r="F1889" s="334"/>
      <c r="G1889" s="334"/>
      <c r="H1889" s="334"/>
      <c r="I1889" s="334"/>
      <c r="J1889" s="334"/>
      <c r="K1889" s="333"/>
      <c r="L1889" s="334"/>
      <c r="M1889" s="334"/>
      <c r="N1889" s="334"/>
      <c r="O1889" s="334"/>
      <c r="P1889" s="334"/>
      <c r="Q1889" s="334"/>
      <c r="R1889" s="334"/>
      <c r="S1889" s="334"/>
    </row>
    <row r="1890" spans="2:19" ht="23.25" customHeight="1">
      <c r="B1890" s="350" t="s">
        <v>98</v>
      </c>
      <c r="C1890" s="329"/>
      <c r="D1890" s="332">
        <v>154</v>
      </c>
      <c r="E1890" s="332">
        <v>154</v>
      </c>
      <c r="F1890" s="334"/>
      <c r="G1890" s="334"/>
      <c r="H1890" s="334"/>
      <c r="I1890" s="334"/>
      <c r="J1890" s="334"/>
      <c r="K1890" s="333"/>
      <c r="L1890" s="334"/>
      <c r="M1890" s="334"/>
      <c r="N1890" s="334"/>
      <c r="O1890" s="334"/>
      <c r="P1890" s="334"/>
      <c r="Q1890" s="334"/>
      <c r="R1890" s="334"/>
      <c r="S1890" s="334"/>
    </row>
    <row r="1891" spans="2:19" ht="23.25" customHeight="1">
      <c r="B1891" s="348" t="s">
        <v>63</v>
      </c>
      <c r="C1891" s="329"/>
      <c r="D1891" s="332">
        <v>42</v>
      </c>
      <c r="E1891" s="332">
        <v>42</v>
      </c>
      <c r="F1891" s="334"/>
      <c r="G1891" s="334"/>
      <c r="H1891" s="334"/>
      <c r="I1891" s="334"/>
      <c r="J1891" s="334"/>
      <c r="K1891" s="333"/>
      <c r="L1891" s="334"/>
      <c r="M1891" s="334"/>
      <c r="N1891" s="334"/>
      <c r="O1891" s="334"/>
      <c r="P1891" s="334"/>
      <c r="Q1891" s="334"/>
      <c r="R1891" s="334"/>
      <c r="S1891" s="334"/>
    </row>
    <row r="1892" spans="2:19" ht="23.25" customHeight="1">
      <c r="B1892" s="350" t="s">
        <v>71</v>
      </c>
      <c r="C1892" s="329"/>
      <c r="D1892" s="332">
        <v>6.6</v>
      </c>
      <c r="E1892" s="332">
        <v>6.6</v>
      </c>
      <c r="F1892" s="334"/>
      <c r="G1892" s="334"/>
      <c r="H1892" s="334"/>
      <c r="I1892" s="334"/>
      <c r="J1892" s="334"/>
      <c r="K1892" s="333"/>
      <c r="L1892" s="334"/>
      <c r="M1892" s="334"/>
      <c r="N1892" s="334"/>
      <c r="O1892" s="334"/>
      <c r="P1892" s="334"/>
      <c r="Q1892" s="334"/>
      <c r="R1892" s="334"/>
      <c r="S1892" s="334"/>
    </row>
    <row r="1893" spans="2:19" ht="23.25" customHeight="1">
      <c r="B1893" s="350" t="s">
        <v>15</v>
      </c>
      <c r="C1893" s="329"/>
      <c r="D1893" s="332">
        <v>0.5</v>
      </c>
      <c r="E1893" s="332">
        <v>0.5</v>
      </c>
      <c r="F1893" s="334"/>
      <c r="G1893" s="334"/>
      <c r="H1893" s="334"/>
      <c r="I1893" s="334"/>
      <c r="J1893" s="334"/>
      <c r="K1893" s="333"/>
      <c r="L1893" s="334"/>
      <c r="M1893" s="334"/>
      <c r="N1893" s="334"/>
      <c r="O1893" s="334"/>
      <c r="P1893" s="334"/>
      <c r="Q1893" s="334"/>
      <c r="R1893" s="334"/>
      <c r="S1893" s="334"/>
    </row>
    <row r="1894" spans="2:19" ht="23.25" customHeight="1">
      <c r="B1894" s="348" t="s">
        <v>67</v>
      </c>
      <c r="C1894" s="329"/>
      <c r="D1894" s="332">
        <v>5</v>
      </c>
      <c r="E1894" s="332">
        <v>5</v>
      </c>
      <c r="F1894" s="334"/>
      <c r="G1894" s="334"/>
      <c r="H1894" s="334"/>
      <c r="I1894" s="334"/>
      <c r="J1894" s="334"/>
      <c r="K1894" s="333"/>
      <c r="L1894" s="334"/>
      <c r="M1894" s="334"/>
      <c r="N1894" s="334"/>
      <c r="O1894" s="334"/>
      <c r="P1894" s="334"/>
      <c r="Q1894" s="334"/>
      <c r="R1894" s="334"/>
      <c r="S1894" s="334"/>
    </row>
    <row r="1895" spans="2:19" s="35" customFormat="1" ht="26.25" customHeight="1">
      <c r="B1895" s="87" t="s">
        <v>433</v>
      </c>
      <c r="C1895" s="32" t="s">
        <v>56</v>
      </c>
      <c r="D1895" s="32"/>
      <c r="E1895" s="32"/>
      <c r="F1895" s="32">
        <v>0.9</v>
      </c>
      <c r="G1895" s="33">
        <v>1.2</v>
      </c>
      <c r="H1895" s="33">
        <v>15.7</v>
      </c>
      <c r="I1895" s="32">
        <v>90</v>
      </c>
      <c r="J1895" s="32"/>
      <c r="K1895" s="30"/>
      <c r="L1895" s="34">
        <v>1.4</v>
      </c>
      <c r="M1895" s="47">
        <v>0</v>
      </c>
      <c r="N1895" s="78">
        <v>9</v>
      </c>
      <c r="O1895" s="33">
        <v>0</v>
      </c>
      <c r="P1895" s="74">
        <v>71</v>
      </c>
      <c r="Q1895" s="69">
        <v>33</v>
      </c>
      <c r="R1895" s="32">
        <v>7.6</v>
      </c>
      <c r="S1895" s="32">
        <v>0.22</v>
      </c>
    </row>
    <row r="1896" spans="2:19" ht="23.25" customHeight="1">
      <c r="B1896" s="115" t="s">
        <v>108</v>
      </c>
      <c r="C1896" s="32"/>
      <c r="D1896" s="43">
        <v>1</v>
      </c>
      <c r="E1896" s="43">
        <v>1</v>
      </c>
      <c r="F1896" s="45"/>
      <c r="G1896" s="45"/>
      <c r="H1896" s="45"/>
      <c r="I1896" s="45"/>
      <c r="J1896" s="45"/>
      <c r="K1896" s="29"/>
      <c r="L1896" s="189"/>
      <c r="M1896" s="45"/>
      <c r="N1896" s="190"/>
      <c r="O1896" s="45"/>
      <c r="P1896" s="191"/>
      <c r="Q1896" s="562"/>
      <c r="R1896" s="45"/>
      <c r="S1896" s="45"/>
    </row>
    <row r="1897" spans="2:19" ht="21.75" customHeight="1">
      <c r="B1897" s="115" t="s">
        <v>71</v>
      </c>
      <c r="C1897" s="32"/>
      <c r="D1897" s="43">
        <v>7</v>
      </c>
      <c r="E1897" s="43">
        <v>7</v>
      </c>
      <c r="F1897" s="45"/>
      <c r="G1897" s="45"/>
      <c r="H1897" s="45"/>
      <c r="I1897" s="45"/>
      <c r="J1897" s="45"/>
      <c r="K1897" s="29"/>
      <c r="L1897" s="45"/>
      <c r="M1897" s="45"/>
      <c r="N1897" s="116"/>
      <c r="O1897" s="45"/>
      <c r="P1897" s="117"/>
      <c r="Q1897" s="562"/>
      <c r="R1897" s="45"/>
      <c r="S1897" s="45"/>
    </row>
    <row r="1898" spans="2:19" ht="21" customHeight="1">
      <c r="B1898" s="115" t="s">
        <v>98</v>
      </c>
      <c r="C1898" s="32"/>
      <c r="D1898" s="43">
        <v>50</v>
      </c>
      <c r="E1898" s="43">
        <v>50</v>
      </c>
      <c r="F1898" s="45"/>
      <c r="G1898" s="45"/>
      <c r="H1898" s="45"/>
      <c r="I1898" s="45"/>
      <c r="J1898" s="45"/>
      <c r="K1898" s="29"/>
      <c r="L1898" s="45"/>
      <c r="M1898" s="45"/>
      <c r="N1898" s="116"/>
      <c r="O1898" s="45"/>
      <c r="P1898" s="117"/>
      <c r="Q1898" s="562"/>
      <c r="R1898" s="45"/>
      <c r="S1898" s="45"/>
    </row>
    <row r="1899" spans="2:19" ht="20.25" customHeight="1">
      <c r="B1899" s="115" t="s">
        <v>63</v>
      </c>
      <c r="C1899" s="32"/>
      <c r="D1899" s="43">
        <v>100</v>
      </c>
      <c r="E1899" s="43">
        <v>100</v>
      </c>
      <c r="F1899" s="45"/>
      <c r="G1899" s="45"/>
      <c r="H1899" s="45"/>
      <c r="I1899" s="45"/>
      <c r="J1899" s="45"/>
      <c r="K1899" s="29"/>
      <c r="L1899" s="45"/>
      <c r="M1899" s="45"/>
      <c r="N1899" s="116"/>
      <c r="O1899" s="45"/>
      <c r="P1899" s="117"/>
      <c r="Q1899" s="562"/>
      <c r="R1899" s="45"/>
      <c r="S1899" s="45"/>
    </row>
    <row r="1900" spans="2:19" s="35" customFormat="1" ht="60.75" customHeight="1">
      <c r="B1900" s="87" t="s">
        <v>130</v>
      </c>
      <c r="C1900" s="32">
        <v>100</v>
      </c>
      <c r="D1900" s="32"/>
      <c r="E1900" s="32"/>
      <c r="F1900" s="32">
        <v>0.26</v>
      </c>
      <c r="G1900" s="33">
        <v>0.17</v>
      </c>
      <c r="H1900" s="32">
        <v>13.81</v>
      </c>
      <c r="I1900" s="32">
        <v>52</v>
      </c>
      <c r="J1900" s="32"/>
      <c r="K1900" s="32"/>
      <c r="L1900" s="47">
        <v>16</v>
      </c>
      <c r="M1900" s="32">
        <v>0.02</v>
      </c>
      <c r="N1900" s="69">
        <v>0</v>
      </c>
      <c r="O1900" s="32">
        <v>0.17</v>
      </c>
      <c r="P1900" s="47">
        <v>2.97</v>
      </c>
      <c r="Q1900" s="69">
        <v>9.6</v>
      </c>
      <c r="R1900" s="33">
        <v>2.08</v>
      </c>
      <c r="S1900" s="32">
        <v>0.16</v>
      </c>
    </row>
    <row r="1901" spans="2:19" s="44" customFormat="1" ht="32.25" customHeight="1">
      <c r="B1901" s="87" t="s">
        <v>250</v>
      </c>
      <c r="C1901" s="53">
        <v>40</v>
      </c>
      <c r="D1901" s="53"/>
      <c r="E1901" s="53"/>
      <c r="F1901" s="54">
        <v>3.16</v>
      </c>
      <c r="G1901" s="54">
        <v>0.4</v>
      </c>
      <c r="H1901" s="54">
        <v>19.4</v>
      </c>
      <c r="I1901" s="55">
        <v>95</v>
      </c>
      <c r="J1901" s="55">
        <v>58</v>
      </c>
      <c r="K1901" s="32">
        <f>J1901*C1901/1000</f>
        <v>2.32</v>
      </c>
      <c r="L1901" s="42">
        <v>0</v>
      </c>
      <c r="M1901" s="32">
        <v>0.05</v>
      </c>
      <c r="N1901" s="78">
        <v>0</v>
      </c>
      <c r="O1901" s="32">
        <v>0.5</v>
      </c>
      <c r="P1901" s="74">
        <v>9.2</v>
      </c>
      <c r="Q1901" s="47">
        <v>35.7</v>
      </c>
      <c r="R1901" s="55">
        <v>13.2</v>
      </c>
      <c r="S1901" s="32">
        <v>0.8</v>
      </c>
    </row>
    <row r="1902" spans="1:20" s="9" customFormat="1" ht="51" customHeight="1">
      <c r="A1902" s="491" t="s">
        <v>374</v>
      </c>
      <c r="B1902" s="492"/>
      <c r="C1902" s="493" t="s">
        <v>524</v>
      </c>
      <c r="D1902" s="492"/>
      <c r="E1902" s="494"/>
      <c r="F1902" s="495">
        <f>SUM(F1864+F1869+F1895+F1900+F1901)</f>
        <v>15.22</v>
      </c>
      <c r="G1902" s="495">
        <f aca="true" t="shared" si="78" ref="G1902:S1902">SUM(G1864+G1869+G1895+G1900+G1901)</f>
        <v>15.940000000000001</v>
      </c>
      <c r="H1902" s="495">
        <f t="shared" si="78"/>
        <v>94.94</v>
      </c>
      <c r="I1902" s="495">
        <f t="shared" si="78"/>
        <v>693</v>
      </c>
      <c r="J1902" s="495">
        <f t="shared" si="78"/>
        <v>58</v>
      </c>
      <c r="K1902" s="495">
        <f t="shared" si="78"/>
        <v>2.32</v>
      </c>
      <c r="L1902" s="495">
        <f t="shared" si="78"/>
        <v>18.56</v>
      </c>
      <c r="M1902" s="495">
        <f t="shared" si="78"/>
        <v>0.26</v>
      </c>
      <c r="N1902" s="495">
        <f t="shared" si="78"/>
        <v>64.2</v>
      </c>
      <c r="O1902" s="495">
        <f t="shared" si="78"/>
        <v>1.85</v>
      </c>
      <c r="P1902" s="495">
        <f t="shared" si="78"/>
        <v>253.36999999999998</v>
      </c>
      <c r="Q1902" s="495">
        <f t="shared" si="78"/>
        <v>343.1</v>
      </c>
      <c r="R1902" s="495">
        <f t="shared" si="78"/>
        <v>77.24000000000001</v>
      </c>
      <c r="S1902" s="495">
        <f t="shared" si="78"/>
        <v>23.78</v>
      </c>
      <c r="T1902" s="496"/>
    </row>
    <row r="1903" spans="1:19" s="35" customFormat="1" ht="21" customHeight="1">
      <c r="A1903" s="255" t="s">
        <v>377</v>
      </c>
      <c r="B1903" s="275"/>
      <c r="C1903" s="256"/>
      <c r="D1903" s="256"/>
      <c r="E1903" s="257"/>
      <c r="F1903" s="71"/>
      <c r="G1903" s="71"/>
      <c r="H1903" s="71"/>
      <c r="I1903" s="96"/>
      <c r="J1903" s="71"/>
      <c r="K1903" s="71"/>
      <c r="L1903" s="71"/>
      <c r="M1903" s="71"/>
      <c r="N1903" s="71"/>
      <c r="O1903" s="71"/>
      <c r="P1903" s="96"/>
      <c r="Q1903" s="71"/>
      <c r="R1903" s="71"/>
      <c r="S1903" s="71"/>
    </row>
    <row r="1904" spans="2:19" ht="38.25" customHeight="1">
      <c r="B1904" s="85" t="s">
        <v>294</v>
      </c>
      <c r="C1904" s="26">
        <v>100</v>
      </c>
      <c r="D1904" s="28">
        <v>166</v>
      </c>
      <c r="E1904" s="28">
        <v>100</v>
      </c>
      <c r="F1904" s="26">
        <v>2</v>
      </c>
      <c r="G1904" s="26">
        <v>0.32</v>
      </c>
      <c r="H1904" s="26">
        <v>10.6</v>
      </c>
      <c r="I1904" s="26">
        <v>54</v>
      </c>
      <c r="J1904" s="29">
        <v>162</v>
      </c>
      <c r="K1904" s="30">
        <f>J1904*D1904/1000</f>
        <v>26.892</v>
      </c>
      <c r="L1904" s="24">
        <v>10.6</v>
      </c>
      <c r="M1904" s="26">
        <v>0.012</v>
      </c>
      <c r="N1904" s="27">
        <v>0</v>
      </c>
      <c r="O1904" s="27">
        <v>0.66</v>
      </c>
      <c r="P1904" s="23">
        <v>21.6</v>
      </c>
      <c r="Q1904" s="26">
        <v>27.2</v>
      </c>
      <c r="R1904" s="26">
        <v>8.6</v>
      </c>
      <c r="S1904" s="26">
        <v>0.8</v>
      </c>
    </row>
    <row r="1905" spans="1:19" s="564" customFormat="1" ht="52.5" customHeight="1">
      <c r="A1905" s="51"/>
      <c r="B1905" s="97" t="s">
        <v>503</v>
      </c>
      <c r="C1905" s="617" t="s">
        <v>459</v>
      </c>
      <c r="D1905" s="32"/>
      <c r="E1905" s="32"/>
      <c r="F1905" s="32">
        <v>24.1</v>
      </c>
      <c r="G1905" s="32">
        <v>21.5</v>
      </c>
      <c r="H1905" s="32">
        <v>41.6</v>
      </c>
      <c r="I1905" s="32">
        <v>235</v>
      </c>
      <c r="J1905" s="32"/>
      <c r="K1905" s="32"/>
      <c r="L1905" s="32">
        <v>15.77</v>
      </c>
      <c r="M1905" s="32">
        <v>0.06</v>
      </c>
      <c r="N1905" s="32">
        <v>0</v>
      </c>
      <c r="O1905" s="32">
        <v>2.35</v>
      </c>
      <c r="P1905" s="32">
        <v>49.25</v>
      </c>
      <c r="Q1905" s="69">
        <v>49</v>
      </c>
      <c r="R1905" s="32">
        <v>22.12</v>
      </c>
      <c r="S1905" s="32">
        <v>0.8</v>
      </c>
    </row>
    <row r="1906" spans="1:19" s="37" customFormat="1" ht="19.5" customHeight="1">
      <c r="A1906" s="618"/>
      <c r="B1906" s="101" t="s">
        <v>60</v>
      </c>
      <c r="C1906" s="26"/>
      <c r="D1906" s="28">
        <v>22</v>
      </c>
      <c r="E1906" s="28">
        <v>16</v>
      </c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14"/>
      <c r="R1906" s="29"/>
      <c r="S1906" s="29"/>
    </row>
    <row r="1907" spans="1:19" s="37" customFormat="1" ht="42" customHeight="1">
      <c r="A1907" s="618"/>
      <c r="B1907" s="101" t="s">
        <v>20</v>
      </c>
      <c r="C1907" s="26"/>
      <c r="D1907" s="28">
        <v>16</v>
      </c>
      <c r="E1907" s="28">
        <v>16</v>
      </c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14"/>
      <c r="R1907" s="29"/>
      <c r="S1907" s="29"/>
    </row>
    <row r="1908" spans="1:19" s="37" customFormat="1" ht="19.5" customHeight="1">
      <c r="A1908" s="618"/>
      <c r="B1908" s="101" t="s">
        <v>4</v>
      </c>
      <c r="C1908" s="26"/>
      <c r="D1908" s="28">
        <v>63</v>
      </c>
      <c r="E1908" s="28">
        <v>50</v>
      </c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14"/>
      <c r="R1908" s="29"/>
      <c r="S1908" s="29"/>
    </row>
    <row r="1909" spans="1:19" s="37" customFormat="1" ht="19.5" customHeight="1">
      <c r="A1909" s="618"/>
      <c r="B1909" s="101" t="s">
        <v>410</v>
      </c>
      <c r="C1909" s="26"/>
      <c r="D1909" s="28">
        <v>40</v>
      </c>
      <c r="E1909" s="28">
        <v>30</v>
      </c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14"/>
      <c r="R1909" s="29"/>
      <c r="S1909" s="29"/>
    </row>
    <row r="1910" spans="1:19" s="37" customFormat="1" ht="19.5" customHeight="1">
      <c r="A1910" s="618"/>
      <c r="B1910" s="101" t="s">
        <v>380</v>
      </c>
      <c r="C1910" s="26"/>
      <c r="D1910" s="28">
        <v>43</v>
      </c>
      <c r="E1910" s="28">
        <v>30</v>
      </c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14"/>
      <c r="R1910" s="29"/>
      <c r="S1910" s="29"/>
    </row>
    <row r="1911" spans="1:19" s="37" customFormat="1" ht="19.5" customHeight="1">
      <c r="A1911" s="618"/>
      <c r="B1911" s="101" t="s">
        <v>437</v>
      </c>
      <c r="C1911" s="26"/>
      <c r="D1911" s="28">
        <v>46</v>
      </c>
      <c r="E1911" s="28">
        <v>30</v>
      </c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14"/>
      <c r="R1911" s="29"/>
      <c r="S1911" s="29"/>
    </row>
    <row r="1912" spans="1:19" s="37" customFormat="1" ht="19.5" customHeight="1">
      <c r="A1912" s="618"/>
      <c r="B1912" s="101" t="s">
        <v>412</v>
      </c>
      <c r="C1912" s="26"/>
      <c r="D1912" s="28">
        <v>50</v>
      </c>
      <c r="E1912" s="28">
        <v>30</v>
      </c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14"/>
      <c r="R1912" s="29"/>
      <c r="S1912" s="29"/>
    </row>
    <row r="1913" spans="1:19" s="37" customFormat="1" ht="19.5" customHeight="1">
      <c r="A1913" s="618"/>
      <c r="B1913" s="101" t="s">
        <v>158</v>
      </c>
      <c r="C1913" s="26"/>
      <c r="D1913" s="28">
        <v>16</v>
      </c>
      <c r="E1913" s="28">
        <v>13</v>
      </c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14"/>
      <c r="R1913" s="29"/>
      <c r="S1913" s="29"/>
    </row>
    <row r="1914" spans="1:19" s="37" customFormat="1" ht="19.5" customHeight="1">
      <c r="A1914" s="618"/>
      <c r="B1914" s="101" t="s">
        <v>117</v>
      </c>
      <c r="C1914" s="26"/>
      <c r="D1914" s="28">
        <v>17</v>
      </c>
      <c r="E1914" s="28">
        <v>13</v>
      </c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14"/>
      <c r="R1914" s="29"/>
      <c r="S1914" s="29"/>
    </row>
    <row r="1915" spans="1:19" s="37" customFormat="1" ht="19.5" customHeight="1">
      <c r="A1915" s="618"/>
      <c r="B1915" s="101" t="s">
        <v>64</v>
      </c>
      <c r="C1915" s="26"/>
      <c r="D1915" s="28">
        <v>12</v>
      </c>
      <c r="E1915" s="28">
        <v>10</v>
      </c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14"/>
      <c r="R1915" s="29"/>
      <c r="S1915" s="29"/>
    </row>
    <row r="1916" spans="1:19" s="37" customFormat="1" ht="19.5" customHeight="1">
      <c r="A1916" s="618"/>
      <c r="B1916" s="101" t="s">
        <v>67</v>
      </c>
      <c r="C1916" s="26"/>
      <c r="D1916" s="28">
        <v>7</v>
      </c>
      <c r="E1916" s="28">
        <v>7</v>
      </c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14"/>
      <c r="R1916" s="29"/>
      <c r="S1916" s="29"/>
    </row>
    <row r="1917" spans="1:19" s="37" customFormat="1" ht="19.5" customHeight="1">
      <c r="A1917" s="618"/>
      <c r="B1917" s="101" t="s">
        <v>106</v>
      </c>
      <c r="C1917" s="26"/>
      <c r="D1917" s="28">
        <v>5</v>
      </c>
      <c r="E1917" s="28">
        <v>5</v>
      </c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14"/>
      <c r="R1917" s="29"/>
      <c r="S1917" s="29"/>
    </row>
    <row r="1918" spans="1:19" s="37" customFormat="1" ht="19.5" customHeight="1">
      <c r="A1918" s="618"/>
      <c r="B1918" s="101" t="s">
        <v>421</v>
      </c>
      <c r="C1918" s="26"/>
      <c r="D1918" s="28">
        <v>190</v>
      </c>
      <c r="E1918" s="28">
        <v>190</v>
      </c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14"/>
      <c r="R1918" s="29"/>
      <c r="S1918" s="29"/>
    </row>
    <row r="1919" spans="1:19" s="37" customFormat="1" ht="19.5" customHeight="1">
      <c r="A1919" s="618"/>
      <c r="B1919" s="101" t="s">
        <v>15</v>
      </c>
      <c r="C1919" s="26"/>
      <c r="D1919" s="28">
        <v>1</v>
      </c>
      <c r="E1919" s="28">
        <v>1</v>
      </c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14"/>
      <c r="R1919" s="29"/>
      <c r="S1919" s="29"/>
    </row>
    <row r="1920" spans="2:19" ht="29.25">
      <c r="B1920" s="390" t="s">
        <v>325</v>
      </c>
      <c r="C1920" s="327">
        <v>100</v>
      </c>
      <c r="D1920" s="327"/>
      <c r="E1920" s="327"/>
      <c r="F1920" s="391">
        <v>10.3</v>
      </c>
      <c r="G1920" s="391">
        <v>8.1</v>
      </c>
      <c r="H1920" s="391">
        <v>9.9</v>
      </c>
      <c r="I1920" s="327">
        <v>147</v>
      </c>
      <c r="J1920" s="327"/>
      <c r="K1920" s="391">
        <f>SUM(K1925:K1930)</f>
        <v>52.55195</v>
      </c>
      <c r="L1920" s="391">
        <v>0.48</v>
      </c>
      <c r="M1920" s="391">
        <v>0.113</v>
      </c>
      <c r="N1920" s="327">
        <v>24.62</v>
      </c>
      <c r="O1920" s="327">
        <v>1.09</v>
      </c>
      <c r="P1920" s="327">
        <v>59.4</v>
      </c>
      <c r="Q1920" s="327">
        <v>188</v>
      </c>
      <c r="R1920" s="391">
        <v>23.9</v>
      </c>
      <c r="S1920" s="327">
        <v>1.14</v>
      </c>
    </row>
    <row r="1921" spans="2:19" ht="45.75" customHeight="1">
      <c r="B1921" s="392" t="s">
        <v>21</v>
      </c>
      <c r="C1921" s="353"/>
      <c r="D1921" s="353">
        <v>194</v>
      </c>
      <c r="E1921" s="353">
        <v>94</v>
      </c>
      <c r="F1921" s="393"/>
      <c r="G1921" s="393"/>
      <c r="H1921" s="393"/>
      <c r="I1921" s="353"/>
      <c r="J1921" s="353"/>
      <c r="K1921" s="393"/>
      <c r="L1921" s="393"/>
      <c r="M1921" s="393"/>
      <c r="N1921" s="353"/>
      <c r="O1921" s="353"/>
      <c r="P1921" s="353"/>
      <c r="Q1921" s="353"/>
      <c r="R1921" s="393"/>
      <c r="S1921" s="353"/>
    </row>
    <row r="1922" spans="1:19" ht="33" customHeight="1">
      <c r="A1922" s="396"/>
      <c r="B1922" s="394" t="s">
        <v>45</v>
      </c>
      <c r="C1922" s="329"/>
      <c r="D1922" s="332">
        <v>101</v>
      </c>
      <c r="E1922" s="332">
        <v>94</v>
      </c>
      <c r="F1922" s="334"/>
      <c r="G1922" s="334"/>
      <c r="H1922" s="334"/>
      <c r="I1922" s="334"/>
      <c r="J1922" s="334"/>
      <c r="K1922" s="334"/>
      <c r="L1922" s="334"/>
      <c r="M1922" s="334"/>
      <c r="N1922" s="334"/>
      <c r="O1922" s="334"/>
      <c r="P1922" s="334"/>
      <c r="Q1922" s="334"/>
      <c r="R1922" s="334"/>
      <c r="S1922" s="334"/>
    </row>
    <row r="1923" spans="2:19" ht="21.75" customHeight="1">
      <c r="B1923" s="348" t="s">
        <v>46</v>
      </c>
      <c r="C1923" s="329"/>
      <c r="D1923" s="332">
        <v>101</v>
      </c>
      <c r="E1923" s="332">
        <v>94</v>
      </c>
      <c r="F1923" s="334"/>
      <c r="G1923" s="334"/>
      <c r="H1923" s="334"/>
      <c r="I1923" s="334"/>
      <c r="J1923" s="334"/>
      <c r="K1923" s="334"/>
      <c r="L1923" s="334"/>
      <c r="M1923" s="334"/>
      <c r="N1923" s="334"/>
      <c r="O1923" s="334"/>
      <c r="P1923" s="334"/>
      <c r="Q1923" s="334"/>
      <c r="R1923" s="334"/>
      <c r="S1923" s="334"/>
    </row>
    <row r="1924" spans="2:19" ht="32.25" customHeight="1">
      <c r="B1924" s="350" t="s">
        <v>47</v>
      </c>
      <c r="C1924" s="329"/>
      <c r="D1924" s="332">
        <v>100</v>
      </c>
      <c r="E1924" s="332">
        <v>94</v>
      </c>
      <c r="F1924" s="334"/>
      <c r="G1924" s="334"/>
      <c r="H1924" s="334"/>
      <c r="I1924" s="334"/>
      <c r="J1924" s="334"/>
      <c r="K1924" s="334"/>
      <c r="L1924" s="334"/>
      <c r="M1924" s="334"/>
      <c r="N1924" s="334"/>
      <c r="O1924" s="334"/>
      <c r="P1924" s="334"/>
      <c r="Q1924" s="334"/>
      <c r="R1924" s="334"/>
      <c r="S1924" s="334"/>
    </row>
    <row r="1925" spans="1:19" ht="29.25" customHeight="1">
      <c r="A1925" s="396"/>
      <c r="B1925" s="360" t="s">
        <v>155</v>
      </c>
      <c r="C1925" s="329"/>
      <c r="D1925" s="332">
        <v>99</v>
      </c>
      <c r="E1925" s="332">
        <v>94</v>
      </c>
      <c r="F1925" s="334"/>
      <c r="G1925" s="334"/>
      <c r="H1925" s="334"/>
      <c r="I1925" s="334"/>
      <c r="J1925" s="334">
        <v>496</v>
      </c>
      <c r="K1925" s="333">
        <f aca="true" t="shared" si="79" ref="K1925:K1930">J1925*D1925/1000</f>
        <v>49.104</v>
      </c>
      <c r="L1925" s="334"/>
      <c r="M1925" s="334"/>
      <c r="N1925" s="334"/>
      <c r="O1925" s="334"/>
      <c r="P1925" s="334"/>
      <c r="Q1925" s="334"/>
      <c r="R1925" s="334"/>
      <c r="S1925" s="334"/>
    </row>
    <row r="1926" spans="2:19" ht="21.75" customHeight="1">
      <c r="B1926" s="348" t="s">
        <v>66</v>
      </c>
      <c r="C1926" s="329"/>
      <c r="D1926" s="332">
        <v>0.8</v>
      </c>
      <c r="E1926" s="332">
        <v>0.8</v>
      </c>
      <c r="F1926" s="334"/>
      <c r="G1926" s="334"/>
      <c r="H1926" s="334"/>
      <c r="I1926" s="334"/>
      <c r="J1926" s="334">
        <v>178</v>
      </c>
      <c r="K1926" s="333">
        <f t="shared" si="79"/>
        <v>0.1424</v>
      </c>
      <c r="L1926" s="334"/>
      <c r="M1926" s="334"/>
      <c r="N1926" s="334"/>
      <c r="O1926" s="334"/>
      <c r="P1926" s="334"/>
      <c r="Q1926" s="334"/>
      <c r="R1926" s="334"/>
      <c r="S1926" s="334"/>
    </row>
    <row r="1927" spans="2:19" ht="21.75" customHeight="1">
      <c r="B1927" s="348" t="s">
        <v>67</v>
      </c>
      <c r="C1927" s="329"/>
      <c r="D1927" s="332">
        <v>2</v>
      </c>
      <c r="E1927" s="332">
        <v>2</v>
      </c>
      <c r="F1927" s="334"/>
      <c r="G1927" s="334"/>
      <c r="H1927" s="334"/>
      <c r="I1927" s="334"/>
      <c r="J1927" s="334">
        <v>650</v>
      </c>
      <c r="K1927" s="333">
        <f t="shared" si="79"/>
        <v>1.3</v>
      </c>
      <c r="L1927" s="334"/>
      <c r="M1927" s="334"/>
      <c r="N1927" s="334"/>
      <c r="O1927" s="334"/>
      <c r="P1927" s="334"/>
      <c r="Q1927" s="334"/>
      <c r="R1927" s="334"/>
      <c r="S1927" s="334"/>
    </row>
    <row r="1928" spans="2:19" ht="21.75" customHeight="1">
      <c r="B1928" s="348" t="s">
        <v>98</v>
      </c>
      <c r="C1928" s="332"/>
      <c r="D1928" s="332">
        <v>37.5</v>
      </c>
      <c r="E1928" s="332">
        <v>37.5</v>
      </c>
      <c r="F1928" s="334"/>
      <c r="G1928" s="334"/>
      <c r="H1928" s="334"/>
      <c r="I1928" s="334"/>
      <c r="J1928" s="334">
        <v>48</v>
      </c>
      <c r="K1928" s="333">
        <f t="shared" si="79"/>
        <v>1.8</v>
      </c>
      <c r="L1928" s="334"/>
      <c r="M1928" s="334"/>
      <c r="N1928" s="334"/>
      <c r="O1928" s="334"/>
      <c r="P1928" s="334"/>
      <c r="Q1928" s="334"/>
      <c r="R1928" s="334"/>
      <c r="S1928" s="334"/>
    </row>
    <row r="1929" spans="2:19" ht="21.75" customHeight="1">
      <c r="B1929" s="350" t="s">
        <v>65</v>
      </c>
      <c r="C1929" s="332"/>
      <c r="D1929" s="332">
        <v>5</v>
      </c>
      <c r="E1929" s="332">
        <v>5</v>
      </c>
      <c r="F1929" s="334"/>
      <c r="G1929" s="334"/>
      <c r="H1929" s="334"/>
      <c r="I1929" s="334"/>
      <c r="J1929" s="334">
        <v>39.19</v>
      </c>
      <c r="K1929" s="333">
        <f t="shared" si="79"/>
        <v>0.19594999999999999</v>
      </c>
      <c r="L1929" s="334"/>
      <c r="M1929" s="334"/>
      <c r="N1929" s="334"/>
      <c r="O1929" s="334"/>
      <c r="P1929" s="334"/>
      <c r="Q1929" s="334"/>
      <c r="R1929" s="334"/>
      <c r="S1929" s="334"/>
    </row>
    <row r="1930" spans="2:19" ht="21.75" customHeight="1">
      <c r="B1930" s="350" t="s">
        <v>15</v>
      </c>
      <c r="C1930" s="332"/>
      <c r="D1930" s="332">
        <v>0.8</v>
      </c>
      <c r="E1930" s="332">
        <v>0.8</v>
      </c>
      <c r="F1930" s="334"/>
      <c r="G1930" s="334"/>
      <c r="H1930" s="334"/>
      <c r="I1930" s="334"/>
      <c r="J1930" s="334">
        <v>12</v>
      </c>
      <c r="K1930" s="333">
        <f t="shared" si="79"/>
        <v>0.009600000000000001</v>
      </c>
      <c r="L1930" s="334"/>
      <c r="M1930" s="334"/>
      <c r="N1930" s="334"/>
      <c r="O1930" s="334"/>
      <c r="P1930" s="334"/>
      <c r="Q1930" s="334"/>
      <c r="R1930" s="334"/>
      <c r="S1930" s="334"/>
    </row>
    <row r="1931" spans="2:19" ht="19.5" customHeight="1">
      <c r="B1931" s="100" t="s">
        <v>13</v>
      </c>
      <c r="C1931" s="32" t="s">
        <v>329</v>
      </c>
      <c r="D1931" s="43"/>
      <c r="E1931" s="43"/>
      <c r="F1931" s="45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</row>
    <row r="1932" spans="2:19" s="11" customFormat="1" ht="26.25" customHeight="1">
      <c r="B1932" s="104" t="s">
        <v>2</v>
      </c>
      <c r="C1932" s="23">
        <v>130</v>
      </c>
      <c r="D1932" s="23"/>
      <c r="E1932" s="23"/>
      <c r="F1932" s="24">
        <v>2.6</v>
      </c>
      <c r="G1932" s="24">
        <v>3.3</v>
      </c>
      <c r="H1932" s="23">
        <v>16.7</v>
      </c>
      <c r="I1932" s="23">
        <v>125</v>
      </c>
      <c r="J1932" s="23"/>
      <c r="K1932" s="23">
        <f>SUM(K1943+K1942+K1937+K1934)</f>
        <v>11.197099999999999</v>
      </c>
      <c r="L1932" s="23">
        <v>1.9</v>
      </c>
      <c r="M1932" s="23">
        <v>0.005</v>
      </c>
      <c r="N1932" s="23">
        <v>4</v>
      </c>
      <c r="O1932" s="24">
        <v>0.17</v>
      </c>
      <c r="P1932" s="23">
        <v>30.9</v>
      </c>
      <c r="Q1932" s="23">
        <v>67.3</v>
      </c>
      <c r="R1932" s="23">
        <v>22.5</v>
      </c>
      <c r="S1932" s="23">
        <v>0.76</v>
      </c>
    </row>
    <row r="1933" spans="2:205" s="37" customFormat="1" ht="30.75" customHeight="1">
      <c r="B1933" s="138" t="s">
        <v>94</v>
      </c>
      <c r="C1933" s="26"/>
      <c r="D1933" s="28">
        <v>148</v>
      </c>
      <c r="E1933" s="28">
        <v>112</v>
      </c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  <c r="DK1933" s="1"/>
      <c r="DL1933" s="1"/>
      <c r="DM1933" s="1"/>
      <c r="DN1933" s="1"/>
      <c r="DO1933" s="1"/>
      <c r="DP1933" s="1"/>
      <c r="DQ1933" s="1"/>
      <c r="DR1933" s="1"/>
      <c r="DS1933" s="1"/>
      <c r="DT1933" s="1"/>
      <c r="DU1933" s="1"/>
      <c r="DV1933" s="1"/>
      <c r="DW1933" s="1"/>
      <c r="DX1933" s="1"/>
      <c r="DY1933" s="1"/>
      <c r="DZ1933" s="1"/>
      <c r="EA1933" s="1"/>
      <c r="EB1933" s="1"/>
      <c r="EC1933" s="1"/>
      <c r="ED1933" s="1"/>
      <c r="EE1933" s="1"/>
      <c r="EF1933" s="1"/>
      <c r="EG1933" s="1"/>
      <c r="EH1933" s="1"/>
      <c r="EI1933" s="1"/>
      <c r="EJ1933" s="1"/>
      <c r="EK1933" s="1"/>
      <c r="EL1933" s="1"/>
      <c r="EM1933" s="1"/>
      <c r="EN1933" s="1"/>
      <c r="EO1933" s="1"/>
      <c r="EP1933" s="1"/>
      <c r="EQ1933" s="1"/>
      <c r="ER1933" s="1"/>
      <c r="ES1933" s="1"/>
      <c r="ET1933" s="1"/>
      <c r="EU1933" s="1"/>
      <c r="EV1933" s="1"/>
      <c r="EW1933" s="1"/>
      <c r="EX1933" s="1"/>
      <c r="EY1933" s="1"/>
      <c r="EZ1933" s="1"/>
      <c r="FA1933" s="1"/>
      <c r="FB1933" s="1"/>
      <c r="FC1933" s="1"/>
      <c r="FD1933" s="1"/>
      <c r="FE1933" s="1"/>
      <c r="FF1933" s="1"/>
      <c r="FG1933" s="1"/>
      <c r="FH1933" s="1"/>
      <c r="FI1933" s="1"/>
      <c r="FJ1933" s="1"/>
      <c r="FK1933" s="1"/>
      <c r="FL1933" s="1"/>
      <c r="FM1933" s="1"/>
      <c r="FN1933" s="1"/>
      <c r="FO1933" s="1"/>
      <c r="FP1933" s="1"/>
      <c r="FQ1933" s="1"/>
      <c r="FR1933" s="1"/>
      <c r="FS1933" s="1"/>
      <c r="FT1933" s="1"/>
      <c r="FU1933" s="1"/>
      <c r="FV1933" s="1"/>
      <c r="FW1933" s="1"/>
      <c r="FX1933" s="1"/>
      <c r="FY1933" s="1"/>
      <c r="FZ1933" s="1"/>
      <c r="GA1933" s="1"/>
      <c r="GB1933" s="1"/>
      <c r="GC1933" s="1"/>
      <c r="GD1933" s="1"/>
      <c r="GE1933" s="1"/>
      <c r="GF1933" s="1"/>
      <c r="GG1933" s="1"/>
      <c r="GH1933" s="1"/>
      <c r="GI1933" s="1"/>
      <c r="GJ1933" s="1"/>
      <c r="GK1933" s="1"/>
      <c r="GL1933" s="1"/>
      <c r="GM1933" s="1"/>
      <c r="GN1933" s="1"/>
      <c r="GO1933" s="1"/>
      <c r="GP1933" s="1"/>
      <c r="GQ1933" s="1"/>
      <c r="GR1933" s="1"/>
      <c r="GS1933" s="1"/>
      <c r="GT1933" s="1"/>
      <c r="GU1933" s="1"/>
      <c r="GV1933" s="1"/>
      <c r="GW1933" s="1"/>
    </row>
    <row r="1934" spans="2:205" s="37" customFormat="1" ht="30.75" customHeight="1">
      <c r="B1934" s="138" t="s">
        <v>95</v>
      </c>
      <c r="C1934" s="26"/>
      <c r="D1934" s="28">
        <v>161</v>
      </c>
      <c r="E1934" s="28">
        <v>112</v>
      </c>
      <c r="F1934" s="29"/>
      <c r="G1934" s="29"/>
      <c r="H1934" s="29"/>
      <c r="I1934" s="29"/>
      <c r="J1934" s="29">
        <v>50.5</v>
      </c>
      <c r="K1934" s="29">
        <f>J1934*D1934/1000</f>
        <v>8.1305</v>
      </c>
      <c r="L1934" s="29"/>
      <c r="M1934" s="29"/>
      <c r="N1934" s="29"/>
      <c r="O1934" s="29"/>
      <c r="P1934" s="29"/>
      <c r="Q1934" s="29"/>
      <c r="R1934" s="29"/>
      <c r="S1934" s="29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  <c r="DF1934" s="1"/>
      <c r="DG1934" s="1"/>
      <c r="DH1934" s="1"/>
      <c r="DI1934" s="1"/>
      <c r="DJ1934" s="1"/>
      <c r="DK1934" s="1"/>
      <c r="DL1934" s="1"/>
      <c r="DM1934" s="1"/>
      <c r="DN1934" s="1"/>
      <c r="DO1934" s="1"/>
      <c r="DP1934" s="1"/>
      <c r="DQ1934" s="1"/>
      <c r="DR1934" s="1"/>
      <c r="DS1934" s="1"/>
      <c r="DT1934" s="1"/>
      <c r="DU1934" s="1"/>
      <c r="DV1934" s="1"/>
      <c r="DW1934" s="1"/>
      <c r="DX1934" s="1"/>
      <c r="DY1934" s="1"/>
      <c r="DZ1934" s="1"/>
      <c r="EA1934" s="1"/>
      <c r="EB1934" s="1"/>
      <c r="EC1934" s="1"/>
      <c r="ED1934" s="1"/>
      <c r="EE1934" s="1"/>
      <c r="EF1934" s="1"/>
      <c r="EG1934" s="1"/>
      <c r="EH1934" s="1"/>
      <c r="EI1934" s="1"/>
      <c r="EJ1934" s="1"/>
      <c r="EK1934" s="1"/>
      <c r="EL1934" s="1"/>
      <c r="EM1934" s="1"/>
      <c r="EN1934" s="1"/>
      <c r="EO1934" s="1"/>
      <c r="EP1934" s="1"/>
      <c r="EQ1934" s="1"/>
      <c r="ER1934" s="1"/>
      <c r="ES1934" s="1"/>
      <c r="ET1934" s="1"/>
      <c r="EU1934" s="1"/>
      <c r="EV1934" s="1"/>
      <c r="EW1934" s="1"/>
      <c r="EX1934" s="1"/>
      <c r="EY1934" s="1"/>
      <c r="EZ1934" s="1"/>
      <c r="FA1934" s="1"/>
      <c r="FB1934" s="1"/>
      <c r="FC1934" s="1"/>
      <c r="FD1934" s="1"/>
      <c r="FE1934" s="1"/>
      <c r="FF1934" s="1"/>
      <c r="FG1934" s="1"/>
      <c r="FH1934" s="1"/>
      <c r="FI1934" s="1"/>
      <c r="FJ1934" s="1"/>
      <c r="FK1934" s="1"/>
      <c r="FL1934" s="1"/>
      <c r="FM1934" s="1"/>
      <c r="FN1934" s="1"/>
      <c r="FO1934" s="1"/>
      <c r="FP1934" s="1"/>
      <c r="FQ1934" s="1"/>
      <c r="FR1934" s="1"/>
      <c r="FS1934" s="1"/>
      <c r="FT1934" s="1"/>
      <c r="FU1934" s="1"/>
      <c r="FV1934" s="1"/>
      <c r="FW1934" s="1"/>
      <c r="FX1934" s="1"/>
      <c r="FY1934" s="1"/>
      <c r="FZ1934" s="1"/>
      <c r="GA1934" s="1"/>
      <c r="GB1934" s="1"/>
      <c r="GC1934" s="1"/>
      <c r="GD1934" s="1"/>
      <c r="GE1934" s="1"/>
      <c r="GF1934" s="1"/>
      <c r="GG1934" s="1"/>
      <c r="GH1934" s="1"/>
      <c r="GI1934" s="1"/>
      <c r="GJ1934" s="1"/>
      <c r="GK1934" s="1"/>
      <c r="GL1934" s="1"/>
      <c r="GM1934" s="1"/>
      <c r="GN1934" s="1"/>
      <c r="GO1934" s="1"/>
      <c r="GP1934" s="1"/>
      <c r="GQ1934" s="1"/>
      <c r="GR1934" s="1"/>
      <c r="GS1934" s="1"/>
      <c r="GT1934" s="1"/>
      <c r="GU1934" s="1"/>
      <c r="GV1934" s="1"/>
      <c r="GW1934" s="1"/>
    </row>
    <row r="1935" spans="2:205" s="37" customFormat="1" ht="30.75" customHeight="1">
      <c r="B1935" s="138" t="s">
        <v>96</v>
      </c>
      <c r="C1935" s="26"/>
      <c r="D1935" s="28">
        <v>170</v>
      </c>
      <c r="E1935" s="28">
        <v>112</v>
      </c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1"/>
      <c r="DD1935" s="1"/>
      <c r="DE1935" s="1"/>
      <c r="DF1935" s="1"/>
      <c r="DG1935" s="1"/>
      <c r="DH1935" s="1"/>
      <c r="DI1935" s="1"/>
      <c r="DJ1935" s="1"/>
      <c r="DK1935" s="1"/>
      <c r="DL1935" s="1"/>
      <c r="DM1935" s="1"/>
      <c r="DN1935" s="1"/>
      <c r="DO1935" s="1"/>
      <c r="DP1935" s="1"/>
      <c r="DQ1935" s="1"/>
      <c r="DR1935" s="1"/>
      <c r="DS1935" s="1"/>
      <c r="DT1935" s="1"/>
      <c r="DU1935" s="1"/>
      <c r="DV1935" s="1"/>
      <c r="DW1935" s="1"/>
      <c r="DX1935" s="1"/>
      <c r="DY1935" s="1"/>
      <c r="DZ1935" s="1"/>
      <c r="EA1935" s="1"/>
      <c r="EB1935" s="1"/>
      <c r="EC1935" s="1"/>
      <c r="ED1935" s="1"/>
      <c r="EE1935" s="1"/>
      <c r="EF1935" s="1"/>
      <c r="EG1935" s="1"/>
      <c r="EH1935" s="1"/>
      <c r="EI1935" s="1"/>
      <c r="EJ1935" s="1"/>
      <c r="EK1935" s="1"/>
      <c r="EL1935" s="1"/>
      <c r="EM1935" s="1"/>
      <c r="EN1935" s="1"/>
      <c r="EO1935" s="1"/>
      <c r="EP1935" s="1"/>
      <c r="EQ1935" s="1"/>
      <c r="ER1935" s="1"/>
      <c r="ES1935" s="1"/>
      <c r="ET1935" s="1"/>
      <c r="EU1935" s="1"/>
      <c r="EV1935" s="1"/>
      <c r="EW1935" s="1"/>
      <c r="EX1935" s="1"/>
      <c r="EY1935" s="1"/>
      <c r="EZ1935" s="1"/>
      <c r="FA1935" s="1"/>
      <c r="FB1935" s="1"/>
      <c r="FC1935" s="1"/>
      <c r="FD1935" s="1"/>
      <c r="FE1935" s="1"/>
      <c r="FF1935" s="1"/>
      <c r="FG1935" s="1"/>
      <c r="FH1935" s="1"/>
      <c r="FI1935" s="1"/>
      <c r="FJ1935" s="1"/>
      <c r="FK1935" s="1"/>
      <c r="FL1935" s="1"/>
      <c r="FM1935" s="1"/>
      <c r="FN1935" s="1"/>
      <c r="FO1935" s="1"/>
      <c r="FP1935" s="1"/>
      <c r="FQ1935" s="1"/>
      <c r="FR1935" s="1"/>
      <c r="FS1935" s="1"/>
      <c r="FT1935" s="1"/>
      <c r="FU1935" s="1"/>
      <c r="FV1935" s="1"/>
      <c r="FW1935" s="1"/>
      <c r="FX1935" s="1"/>
      <c r="FY1935" s="1"/>
      <c r="FZ1935" s="1"/>
      <c r="GA1935" s="1"/>
      <c r="GB1935" s="1"/>
      <c r="GC1935" s="1"/>
      <c r="GD1935" s="1"/>
      <c r="GE1935" s="1"/>
      <c r="GF1935" s="1"/>
      <c r="GG1935" s="1"/>
      <c r="GH1935" s="1"/>
      <c r="GI1935" s="1"/>
      <c r="GJ1935" s="1"/>
      <c r="GK1935" s="1"/>
      <c r="GL1935" s="1"/>
      <c r="GM1935" s="1"/>
      <c r="GN1935" s="1"/>
      <c r="GO1935" s="1"/>
      <c r="GP1935" s="1"/>
      <c r="GQ1935" s="1"/>
      <c r="GR1935" s="1"/>
      <c r="GS1935" s="1"/>
      <c r="GT1935" s="1"/>
      <c r="GU1935" s="1"/>
      <c r="GV1935" s="1"/>
      <c r="GW1935" s="1"/>
    </row>
    <row r="1936" spans="2:205" s="37" customFormat="1" ht="30.75" customHeight="1">
      <c r="B1936" s="138" t="s">
        <v>97</v>
      </c>
      <c r="C1936" s="26"/>
      <c r="D1936" s="28">
        <v>184</v>
      </c>
      <c r="E1936" s="28">
        <v>112</v>
      </c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  <c r="DK1936" s="1"/>
      <c r="DL1936" s="1"/>
      <c r="DM1936" s="1"/>
      <c r="DN1936" s="1"/>
      <c r="DO1936" s="1"/>
      <c r="DP1936" s="1"/>
      <c r="DQ1936" s="1"/>
      <c r="DR1936" s="1"/>
      <c r="DS1936" s="1"/>
      <c r="DT1936" s="1"/>
      <c r="DU1936" s="1"/>
      <c r="DV1936" s="1"/>
      <c r="DW1936" s="1"/>
      <c r="DX1936" s="1"/>
      <c r="DY1936" s="1"/>
      <c r="DZ1936" s="1"/>
      <c r="EA1936" s="1"/>
      <c r="EB1936" s="1"/>
      <c r="EC1936" s="1"/>
      <c r="ED1936" s="1"/>
      <c r="EE1936" s="1"/>
      <c r="EF1936" s="1"/>
      <c r="EG1936" s="1"/>
      <c r="EH1936" s="1"/>
      <c r="EI1936" s="1"/>
      <c r="EJ1936" s="1"/>
      <c r="EK1936" s="1"/>
      <c r="EL1936" s="1"/>
      <c r="EM1936" s="1"/>
      <c r="EN1936" s="1"/>
      <c r="EO1936" s="1"/>
      <c r="EP1936" s="1"/>
      <c r="EQ1936" s="1"/>
      <c r="ER1936" s="1"/>
      <c r="ES1936" s="1"/>
      <c r="ET1936" s="1"/>
      <c r="EU1936" s="1"/>
      <c r="EV1936" s="1"/>
      <c r="EW1936" s="1"/>
      <c r="EX1936" s="1"/>
      <c r="EY1936" s="1"/>
      <c r="EZ1936" s="1"/>
      <c r="FA1936" s="1"/>
      <c r="FB1936" s="1"/>
      <c r="FC1936" s="1"/>
      <c r="FD1936" s="1"/>
      <c r="FE1936" s="1"/>
      <c r="FF1936" s="1"/>
      <c r="FG1936" s="1"/>
      <c r="FH1936" s="1"/>
      <c r="FI1936" s="1"/>
      <c r="FJ1936" s="1"/>
      <c r="FK1936" s="1"/>
      <c r="FL1936" s="1"/>
      <c r="FM1936" s="1"/>
      <c r="FN1936" s="1"/>
      <c r="FO1936" s="1"/>
      <c r="FP1936" s="1"/>
      <c r="FQ1936" s="1"/>
      <c r="FR1936" s="1"/>
      <c r="FS1936" s="1"/>
      <c r="FT1936" s="1"/>
      <c r="FU1936" s="1"/>
      <c r="FV1936" s="1"/>
      <c r="FW1936" s="1"/>
      <c r="FX1936" s="1"/>
      <c r="FY1936" s="1"/>
      <c r="FZ1936" s="1"/>
      <c r="GA1936" s="1"/>
      <c r="GB1936" s="1"/>
      <c r="GC1936" s="1"/>
      <c r="GD1936" s="1"/>
      <c r="GE1936" s="1"/>
      <c r="GF1936" s="1"/>
      <c r="GG1936" s="1"/>
      <c r="GH1936" s="1"/>
      <c r="GI1936" s="1"/>
      <c r="GJ1936" s="1"/>
      <c r="GK1936" s="1"/>
      <c r="GL1936" s="1"/>
      <c r="GM1936" s="1"/>
      <c r="GN1936" s="1"/>
      <c r="GO1936" s="1"/>
      <c r="GP1936" s="1"/>
      <c r="GQ1936" s="1"/>
      <c r="GR1936" s="1"/>
      <c r="GS1936" s="1"/>
      <c r="GT1936" s="1"/>
      <c r="GU1936" s="1"/>
      <c r="GV1936" s="1"/>
      <c r="GW1936" s="1"/>
    </row>
    <row r="1937" spans="2:205" s="37" customFormat="1" ht="30.75" customHeight="1">
      <c r="B1937" s="138" t="s">
        <v>98</v>
      </c>
      <c r="C1937" s="26"/>
      <c r="D1937" s="28">
        <v>19</v>
      </c>
      <c r="E1937" s="28">
        <v>19</v>
      </c>
      <c r="F1937" s="29"/>
      <c r="G1937" s="29"/>
      <c r="H1937" s="29"/>
      <c r="I1937" s="29"/>
      <c r="J1937" s="29">
        <v>48</v>
      </c>
      <c r="K1937" s="29">
        <f>J1937*D1937/1000</f>
        <v>0.912</v>
      </c>
      <c r="L1937" s="29"/>
      <c r="M1937" s="29"/>
      <c r="N1937" s="29"/>
      <c r="O1937" s="29"/>
      <c r="P1937" s="29"/>
      <c r="Q1937" s="29"/>
      <c r="R1937" s="29"/>
      <c r="S1937" s="29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  <c r="DK1937" s="1"/>
      <c r="DL1937" s="1"/>
      <c r="DM1937" s="1"/>
      <c r="DN1937" s="1"/>
      <c r="DO1937" s="1"/>
      <c r="DP1937" s="1"/>
      <c r="DQ1937" s="1"/>
      <c r="DR1937" s="1"/>
      <c r="DS1937" s="1"/>
      <c r="DT1937" s="1"/>
      <c r="DU1937" s="1"/>
      <c r="DV1937" s="1"/>
      <c r="DW1937" s="1"/>
      <c r="DX1937" s="1"/>
      <c r="DY1937" s="1"/>
      <c r="DZ1937" s="1"/>
      <c r="EA1937" s="1"/>
      <c r="EB1937" s="1"/>
      <c r="EC1937" s="1"/>
      <c r="ED1937" s="1"/>
      <c r="EE1937" s="1"/>
      <c r="EF1937" s="1"/>
      <c r="EG1937" s="1"/>
      <c r="EH1937" s="1"/>
      <c r="EI1937" s="1"/>
      <c r="EJ1937" s="1"/>
      <c r="EK1937" s="1"/>
      <c r="EL1937" s="1"/>
      <c r="EM1937" s="1"/>
      <c r="EN1937" s="1"/>
      <c r="EO1937" s="1"/>
      <c r="EP1937" s="1"/>
      <c r="EQ1937" s="1"/>
      <c r="ER1937" s="1"/>
      <c r="ES1937" s="1"/>
      <c r="ET1937" s="1"/>
      <c r="EU1937" s="1"/>
      <c r="EV1937" s="1"/>
      <c r="EW1937" s="1"/>
      <c r="EX1937" s="1"/>
      <c r="EY1937" s="1"/>
      <c r="EZ1937" s="1"/>
      <c r="FA1937" s="1"/>
      <c r="FB1937" s="1"/>
      <c r="FC1937" s="1"/>
      <c r="FD1937" s="1"/>
      <c r="FE1937" s="1"/>
      <c r="FF1937" s="1"/>
      <c r="FG1937" s="1"/>
      <c r="FH1937" s="1"/>
      <c r="FI1937" s="1"/>
      <c r="FJ1937" s="1"/>
      <c r="FK1937" s="1"/>
      <c r="FL1937" s="1"/>
      <c r="FM1937" s="1"/>
      <c r="FN1937" s="1"/>
      <c r="FO1937" s="1"/>
      <c r="FP1937" s="1"/>
      <c r="FQ1937" s="1"/>
      <c r="FR1937" s="1"/>
      <c r="FS1937" s="1"/>
      <c r="FT1937" s="1"/>
      <c r="FU1937" s="1"/>
      <c r="FV1937" s="1"/>
      <c r="FW1937" s="1"/>
      <c r="FX1937" s="1"/>
      <c r="FY1937" s="1"/>
      <c r="FZ1937" s="1"/>
      <c r="GA1937" s="1"/>
      <c r="GB1937" s="1"/>
      <c r="GC1937" s="1"/>
      <c r="GD1937" s="1"/>
      <c r="GE1937" s="1"/>
      <c r="GF1937" s="1"/>
      <c r="GG1937" s="1"/>
      <c r="GH1937" s="1"/>
      <c r="GI1937" s="1"/>
      <c r="GJ1937" s="1"/>
      <c r="GK1937" s="1"/>
      <c r="GL1937" s="1"/>
      <c r="GM1937" s="1"/>
      <c r="GN1937" s="1"/>
      <c r="GO1937" s="1"/>
      <c r="GP1937" s="1"/>
      <c r="GQ1937" s="1"/>
      <c r="GR1937" s="1"/>
      <c r="GS1937" s="1"/>
      <c r="GT1937" s="1"/>
      <c r="GU1937" s="1"/>
      <c r="GV1937" s="1"/>
      <c r="GW1937" s="1"/>
    </row>
    <row r="1938" spans="2:205" s="37" customFormat="1" ht="30.75" customHeight="1">
      <c r="B1938" s="138" t="s">
        <v>99</v>
      </c>
      <c r="C1938" s="26"/>
      <c r="D1938" s="28">
        <v>8.7</v>
      </c>
      <c r="E1938" s="28">
        <v>8.7</v>
      </c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  <c r="DK1938" s="1"/>
      <c r="DL1938" s="1"/>
      <c r="DM1938" s="1"/>
      <c r="DN1938" s="1"/>
      <c r="DO1938" s="1"/>
      <c r="DP1938" s="1"/>
      <c r="DQ1938" s="1"/>
      <c r="DR1938" s="1"/>
      <c r="DS1938" s="1"/>
      <c r="DT1938" s="1"/>
      <c r="DU1938" s="1"/>
      <c r="DV1938" s="1"/>
      <c r="DW1938" s="1"/>
      <c r="DX1938" s="1"/>
      <c r="DY1938" s="1"/>
      <c r="DZ1938" s="1"/>
      <c r="EA1938" s="1"/>
      <c r="EB1938" s="1"/>
      <c r="EC1938" s="1"/>
      <c r="ED1938" s="1"/>
      <c r="EE1938" s="1"/>
      <c r="EF1938" s="1"/>
      <c r="EG1938" s="1"/>
      <c r="EH1938" s="1"/>
      <c r="EI1938" s="1"/>
      <c r="EJ1938" s="1"/>
      <c r="EK1938" s="1"/>
      <c r="EL1938" s="1"/>
      <c r="EM1938" s="1"/>
      <c r="EN1938" s="1"/>
      <c r="EO1938" s="1"/>
      <c r="EP1938" s="1"/>
      <c r="EQ1938" s="1"/>
      <c r="ER1938" s="1"/>
      <c r="ES1938" s="1"/>
      <c r="ET1938" s="1"/>
      <c r="EU1938" s="1"/>
      <c r="EV1938" s="1"/>
      <c r="EW1938" s="1"/>
      <c r="EX1938" s="1"/>
      <c r="EY1938" s="1"/>
      <c r="EZ1938" s="1"/>
      <c r="FA1938" s="1"/>
      <c r="FB1938" s="1"/>
      <c r="FC1938" s="1"/>
      <c r="FD1938" s="1"/>
      <c r="FE1938" s="1"/>
      <c r="FF1938" s="1"/>
      <c r="FG1938" s="1"/>
      <c r="FH1938" s="1"/>
      <c r="FI1938" s="1"/>
      <c r="FJ1938" s="1"/>
      <c r="FK1938" s="1"/>
      <c r="FL1938" s="1"/>
      <c r="FM1938" s="1"/>
      <c r="FN1938" s="1"/>
      <c r="FO1938" s="1"/>
      <c r="FP1938" s="1"/>
      <c r="FQ1938" s="1"/>
      <c r="FR1938" s="1"/>
      <c r="FS1938" s="1"/>
      <c r="FT1938" s="1"/>
      <c r="FU1938" s="1"/>
      <c r="FV1938" s="1"/>
      <c r="FW1938" s="1"/>
      <c r="FX1938" s="1"/>
      <c r="FY1938" s="1"/>
      <c r="FZ1938" s="1"/>
      <c r="GA1938" s="1"/>
      <c r="GB1938" s="1"/>
      <c r="GC1938" s="1"/>
      <c r="GD1938" s="1"/>
      <c r="GE1938" s="1"/>
      <c r="GF1938" s="1"/>
      <c r="GG1938" s="1"/>
      <c r="GH1938" s="1"/>
      <c r="GI1938" s="1"/>
      <c r="GJ1938" s="1"/>
      <c r="GK1938" s="1"/>
      <c r="GL1938" s="1"/>
      <c r="GM1938" s="1"/>
      <c r="GN1938" s="1"/>
      <c r="GO1938" s="1"/>
      <c r="GP1938" s="1"/>
      <c r="GQ1938" s="1"/>
      <c r="GR1938" s="1"/>
      <c r="GS1938" s="1"/>
      <c r="GT1938" s="1"/>
      <c r="GU1938" s="1"/>
      <c r="GV1938" s="1"/>
      <c r="GW1938" s="1"/>
    </row>
    <row r="1939" spans="2:205" s="37" customFormat="1" ht="30.75" customHeight="1">
      <c r="B1939" s="138" t="s">
        <v>100</v>
      </c>
      <c r="C1939" s="26"/>
      <c r="D1939" s="28">
        <v>3.3</v>
      </c>
      <c r="E1939" s="28">
        <v>3.3</v>
      </c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  <c r="DK1939" s="1"/>
      <c r="DL1939" s="1"/>
      <c r="DM1939" s="1"/>
      <c r="DN1939" s="1"/>
      <c r="DO1939" s="1"/>
      <c r="DP1939" s="1"/>
      <c r="DQ1939" s="1"/>
      <c r="DR1939" s="1"/>
      <c r="DS1939" s="1"/>
      <c r="DT1939" s="1"/>
      <c r="DU1939" s="1"/>
      <c r="DV1939" s="1"/>
      <c r="DW1939" s="1"/>
      <c r="DX1939" s="1"/>
      <c r="DY1939" s="1"/>
      <c r="DZ1939" s="1"/>
      <c r="EA1939" s="1"/>
      <c r="EB1939" s="1"/>
      <c r="EC1939" s="1"/>
      <c r="ED1939" s="1"/>
      <c r="EE1939" s="1"/>
      <c r="EF1939" s="1"/>
      <c r="EG1939" s="1"/>
      <c r="EH1939" s="1"/>
      <c r="EI1939" s="1"/>
      <c r="EJ1939" s="1"/>
      <c r="EK1939" s="1"/>
      <c r="EL1939" s="1"/>
      <c r="EM1939" s="1"/>
      <c r="EN1939" s="1"/>
      <c r="EO1939" s="1"/>
      <c r="EP1939" s="1"/>
      <c r="EQ1939" s="1"/>
      <c r="ER1939" s="1"/>
      <c r="ES1939" s="1"/>
      <c r="ET1939" s="1"/>
      <c r="EU1939" s="1"/>
      <c r="EV1939" s="1"/>
      <c r="EW1939" s="1"/>
      <c r="EX1939" s="1"/>
      <c r="EY1939" s="1"/>
      <c r="EZ1939" s="1"/>
      <c r="FA1939" s="1"/>
      <c r="FB1939" s="1"/>
      <c r="FC1939" s="1"/>
      <c r="FD1939" s="1"/>
      <c r="FE1939" s="1"/>
      <c r="FF1939" s="1"/>
      <c r="FG1939" s="1"/>
      <c r="FH1939" s="1"/>
      <c r="FI1939" s="1"/>
      <c r="FJ1939" s="1"/>
      <c r="FK1939" s="1"/>
      <c r="FL1939" s="1"/>
      <c r="FM1939" s="1"/>
      <c r="FN1939" s="1"/>
      <c r="FO1939" s="1"/>
      <c r="FP1939" s="1"/>
      <c r="FQ1939" s="1"/>
      <c r="FR1939" s="1"/>
      <c r="FS1939" s="1"/>
      <c r="FT1939" s="1"/>
      <c r="FU1939" s="1"/>
      <c r="FV1939" s="1"/>
      <c r="FW1939" s="1"/>
      <c r="FX1939" s="1"/>
      <c r="FY1939" s="1"/>
      <c r="FZ1939" s="1"/>
      <c r="GA1939" s="1"/>
      <c r="GB1939" s="1"/>
      <c r="GC1939" s="1"/>
      <c r="GD1939" s="1"/>
      <c r="GE1939" s="1"/>
      <c r="GF1939" s="1"/>
      <c r="GG1939" s="1"/>
      <c r="GH1939" s="1"/>
      <c r="GI1939" s="1"/>
      <c r="GJ1939" s="1"/>
      <c r="GK1939" s="1"/>
      <c r="GL1939" s="1"/>
      <c r="GM1939" s="1"/>
      <c r="GN1939" s="1"/>
      <c r="GO1939" s="1"/>
      <c r="GP1939" s="1"/>
      <c r="GQ1939" s="1"/>
      <c r="GR1939" s="1"/>
      <c r="GS1939" s="1"/>
      <c r="GT1939" s="1"/>
      <c r="GU1939" s="1"/>
      <c r="GV1939" s="1"/>
      <c r="GW1939" s="1"/>
    </row>
    <row r="1940" spans="2:205" s="37" customFormat="1" ht="30.75" customHeight="1">
      <c r="B1940" s="174" t="s">
        <v>101</v>
      </c>
      <c r="C1940" s="26"/>
      <c r="D1940" s="28">
        <v>10.3</v>
      </c>
      <c r="E1940" s="28">
        <v>10.3</v>
      </c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  <c r="DF1940" s="1"/>
      <c r="DG1940" s="1"/>
      <c r="DH1940" s="1"/>
      <c r="DI1940" s="1"/>
      <c r="DJ1940" s="1"/>
      <c r="DK1940" s="1"/>
      <c r="DL1940" s="1"/>
      <c r="DM1940" s="1"/>
      <c r="DN1940" s="1"/>
      <c r="DO1940" s="1"/>
      <c r="DP1940" s="1"/>
      <c r="DQ1940" s="1"/>
      <c r="DR1940" s="1"/>
      <c r="DS1940" s="1"/>
      <c r="DT1940" s="1"/>
      <c r="DU1940" s="1"/>
      <c r="DV1940" s="1"/>
      <c r="DW1940" s="1"/>
      <c r="DX1940" s="1"/>
      <c r="DY1940" s="1"/>
      <c r="DZ1940" s="1"/>
      <c r="EA1940" s="1"/>
      <c r="EB1940" s="1"/>
      <c r="EC1940" s="1"/>
      <c r="ED1940" s="1"/>
      <c r="EE1940" s="1"/>
      <c r="EF1940" s="1"/>
      <c r="EG1940" s="1"/>
      <c r="EH1940" s="1"/>
      <c r="EI1940" s="1"/>
      <c r="EJ1940" s="1"/>
      <c r="EK1940" s="1"/>
      <c r="EL1940" s="1"/>
      <c r="EM1940" s="1"/>
      <c r="EN1940" s="1"/>
      <c r="EO1940" s="1"/>
      <c r="EP1940" s="1"/>
      <c r="EQ1940" s="1"/>
      <c r="ER1940" s="1"/>
      <c r="ES1940" s="1"/>
      <c r="ET1940" s="1"/>
      <c r="EU1940" s="1"/>
      <c r="EV1940" s="1"/>
      <c r="EW1940" s="1"/>
      <c r="EX1940" s="1"/>
      <c r="EY1940" s="1"/>
      <c r="EZ1940" s="1"/>
      <c r="FA1940" s="1"/>
      <c r="FB1940" s="1"/>
      <c r="FC1940" s="1"/>
      <c r="FD1940" s="1"/>
      <c r="FE1940" s="1"/>
      <c r="FF1940" s="1"/>
      <c r="FG1940" s="1"/>
      <c r="FH1940" s="1"/>
      <c r="FI1940" s="1"/>
      <c r="FJ1940" s="1"/>
      <c r="FK1940" s="1"/>
      <c r="FL1940" s="1"/>
      <c r="FM1940" s="1"/>
      <c r="FN1940" s="1"/>
      <c r="FO1940" s="1"/>
      <c r="FP1940" s="1"/>
      <c r="FQ1940" s="1"/>
      <c r="FR1940" s="1"/>
      <c r="FS1940" s="1"/>
      <c r="FT1940" s="1"/>
      <c r="FU1940" s="1"/>
      <c r="FV1940" s="1"/>
      <c r="FW1940" s="1"/>
      <c r="FX1940" s="1"/>
      <c r="FY1940" s="1"/>
      <c r="FZ1940" s="1"/>
      <c r="GA1940" s="1"/>
      <c r="GB1940" s="1"/>
      <c r="GC1940" s="1"/>
      <c r="GD1940" s="1"/>
      <c r="GE1940" s="1"/>
      <c r="GF1940" s="1"/>
      <c r="GG1940" s="1"/>
      <c r="GH1940" s="1"/>
      <c r="GI1940" s="1"/>
      <c r="GJ1940" s="1"/>
      <c r="GK1940" s="1"/>
      <c r="GL1940" s="1"/>
      <c r="GM1940" s="1"/>
      <c r="GN1940" s="1"/>
      <c r="GO1940" s="1"/>
      <c r="GP1940" s="1"/>
      <c r="GQ1940" s="1"/>
      <c r="GR1940" s="1"/>
      <c r="GS1940" s="1"/>
      <c r="GT1940" s="1"/>
      <c r="GU1940" s="1"/>
      <c r="GV1940" s="1"/>
      <c r="GW1940" s="1"/>
    </row>
    <row r="1941" spans="2:205" s="37" customFormat="1" ht="30.75" customHeight="1">
      <c r="B1941" s="138" t="s">
        <v>102</v>
      </c>
      <c r="C1941" s="26" t="s">
        <v>135</v>
      </c>
      <c r="D1941" s="28">
        <v>15.7</v>
      </c>
      <c r="E1941" s="28">
        <v>15.7</v>
      </c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  <c r="DF1941" s="1"/>
      <c r="DG1941" s="1"/>
      <c r="DH1941" s="1"/>
      <c r="DI1941" s="1"/>
      <c r="DJ1941" s="1"/>
      <c r="DK1941" s="1"/>
      <c r="DL1941" s="1"/>
      <c r="DM1941" s="1"/>
      <c r="DN1941" s="1"/>
      <c r="DO1941" s="1"/>
      <c r="DP1941" s="1"/>
      <c r="DQ1941" s="1"/>
      <c r="DR1941" s="1"/>
      <c r="DS1941" s="1"/>
      <c r="DT1941" s="1"/>
      <c r="DU1941" s="1"/>
      <c r="DV1941" s="1"/>
      <c r="DW1941" s="1"/>
      <c r="DX1941" s="1"/>
      <c r="DY1941" s="1"/>
      <c r="DZ1941" s="1"/>
      <c r="EA1941" s="1"/>
      <c r="EB1941" s="1"/>
      <c r="EC1941" s="1"/>
      <c r="ED1941" s="1"/>
      <c r="EE1941" s="1"/>
      <c r="EF1941" s="1"/>
      <c r="EG1941" s="1"/>
      <c r="EH1941" s="1"/>
      <c r="EI1941" s="1"/>
      <c r="EJ1941" s="1"/>
      <c r="EK1941" s="1"/>
      <c r="EL1941" s="1"/>
      <c r="EM1941" s="1"/>
      <c r="EN1941" s="1"/>
      <c r="EO1941" s="1"/>
      <c r="EP1941" s="1"/>
      <c r="EQ1941" s="1"/>
      <c r="ER1941" s="1"/>
      <c r="ES1941" s="1"/>
      <c r="ET1941" s="1"/>
      <c r="EU1941" s="1"/>
      <c r="EV1941" s="1"/>
      <c r="EW1941" s="1"/>
      <c r="EX1941" s="1"/>
      <c r="EY1941" s="1"/>
      <c r="EZ1941" s="1"/>
      <c r="FA1941" s="1"/>
      <c r="FB1941" s="1"/>
      <c r="FC1941" s="1"/>
      <c r="FD1941" s="1"/>
      <c r="FE1941" s="1"/>
      <c r="FF1941" s="1"/>
      <c r="FG1941" s="1"/>
      <c r="FH1941" s="1"/>
      <c r="FI1941" s="1"/>
      <c r="FJ1941" s="1"/>
      <c r="FK1941" s="1"/>
      <c r="FL1941" s="1"/>
      <c r="FM1941" s="1"/>
      <c r="FN1941" s="1"/>
      <c r="FO1941" s="1"/>
      <c r="FP1941" s="1"/>
      <c r="FQ1941" s="1"/>
      <c r="FR1941" s="1"/>
      <c r="FS1941" s="1"/>
      <c r="FT1941" s="1"/>
      <c r="FU1941" s="1"/>
      <c r="FV1941" s="1"/>
      <c r="FW1941" s="1"/>
      <c r="FX1941" s="1"/>
      <c r="FY1941" s="1"/>
      <c r="FZ1941" s="1"/>
      <c r="GA1941" s="1"/>
      <c r="GB1941" s="1"/>
      <c r="GC1941" s="1"/>
      <c r="GD1941" s="1"/>
      <c r="GE1941" s="1"/>
      <c r="GF1941" s="1"/>
      <c r="GG1941" s="1"/>
      <c r="GH1941" s="1"/>
      <c r="GI1941" s="1"/>
      <c r="GJ1941" s="1"/>
      <c r="GK1941" s="1"/>
      <c r="GL1941" s="1"/>
      <c r="GM1941" s="1"/>
      <c r="GN1941" s="1"/>
      <c r="GO1941" s="1"/>
      <c r="GP1941" s="1"/>
      <c r="GQ1941" s="1"/>
      <c r="GR1941" s="1"/>
      <c r="GS1941" s="1"/>
      <c r="GT1941" s="1"/>
      <c r="GU1941" s="1"/>
      <c r="GV1941" s="1"/>
      <c r="GW1941" s="1"/>
    </row>
    <row r="1942" spans="2:205" s="37" customFormat="1" ht="30.75" customHeight="1">
      <c r="B1942" s="138" t="s">
        <v>67</v>
      </c>
      <c r="C1942" s="26"/>
      <c r="D1942" s="28">
        <v>3.3</v>
      </c>
      <c r="E1942" s="28">
        <v>3.3</v>
      </c>
      <c r="F1942" s="29"/>
      <c r="G1942" s="29"/>
      <c r="H1942" s="29"/>
      <c r="I1942" s="29"/>
      <c r="J1942" s="29">
        <v>650</v>
      </c>
      <c r="K1942" s="29">
        <f>J1942*D1942/1000</f>
        <v>2.145</v>
      </c>
      <c r="L1942" s="29"/>
      <c r="M1942" s="29"/>
      <c r="N1942" s="29"/>
      <c r="O1942" s="29"/>
      <c r="P1942" s="29"/>
      <c r="Q1942" s="29"/>
      <c r="R1942" s="29"/>
      <c r="S1942" s="29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1"/>
      <c r="DD1942" s="1"/>
      <c r="DE1942" s="1"/>
      <c r="DF1942" s="1"/>
      <c r="DG1942" s="1"/>
      <c r="DH1942" s="1"/>
      <c r="DI1942" s="1"/>
      <c r="DJ1942" s="1"/>
      <c r="DK1942" s="1"/>
      <c r="DL1942" s="1"/>
      <c r="DM1942" s="1"/>
      <c r="DN1942" s="1"/>
      <c r="DO1942" s="1"/>
      <c r="DP1942" s="1"/>
      <c r="DQ1942" s="1"/>
      <c r="DR1942" s="1"/>
      <c r="DS1942" s="1"/>
      <c r="DT1942" s="1"/>
      <c r="DU1942" s="1"/>
      <c r="DV1942" s="1"/>
      <c r="DW1942" s="1"/>
      <c r="DX1942" s="1"/>
      <c r="DY1942" s="1"/>
      <c r="DZ1942" s="1"/>
      <c r="EA1942" s="1"/>
      <c r="EB1942" s="1"/>
      <c r="EC1942" s="1"/>
      <c r="ED1942" s="1"/>
      <c r="EE1942" s="1"/>
      <c r="EF1942" s="1"/>
      <c r="EG1942" s="1"/>
      <c r="EH1942" s="1"/>
      <c r="EI1942" s="1"/>
      <c r="EJ1942" s="1"/>
      <c r="EK1942" s="1"/>
      <c r="EL1942" s="1"/>
      <c r="EM1942" s="1"/>
      <c r="EN1942" s="1"/>
      <c r="EO1942" s="1"/>
      <c r="EP1942" s="1"/>
      <c r="EQ1942" s="1"/>
      <c r="ER1942" s="1"/>
      <c r="ES1942" s="1"/>
      <c r="ET1942" s="1"/>
      <c r="EU1942" s="1"/>
      <c r="EV1942" s="1"/>
      <c r="EW1942" s="1"/>
      <c r="EX1942" s="1"/>
      <c r="EY1942" s="1"/>
      <c r="EZ1942" s="1"/>
      <c r="FA1942" s="1"/>
      <c r="FB1942" s="1"/>
      <c r="FC1942" s="1"/>
      <c r="FD1942" s="1"/>
      <c r="FE1942" s="1"/>
      <c r="FF1942" s="1"/>
      <c r="FG1942" s="1"/>
      <c r="FH1942" s="1"/>
      <c r="FI1942" s="1"/>
      <c r="FJ1942" s="1"/>
      <c r="FK1942" s="1"/>
      <c r="FL1942" s="1"/>
      <c r="FM1942" s="1"/>
      <c r="FN1942" s="1"/>
      <c r="FO1942" s="1"/>
      <c r="FP1942" s="1"/>
      <c r="FQ1942" s="1"/>
      <c r="FR1942" s="1"/>
      <c r="FS1942" s="1"/>
      <c r="FT1942" s="1"/>
      <c r="FU1942" s="1"/>
      <c r="FV1942" s="1"/>
      <c r="FW1942" s="1"/>
      <c r="FX1942" s="1"/>
      <c r="FY1942" s="1"/>
      <c r="FZ1942" s="1"/>
      <c r="GA1942" s="1"/>
      <c r="GB1942" s="1"/>
      <c r="GC1942" s="1"/>
      <c r="GD1942" s="1"/>
      <c r="GE1942" s="1"/>
      <c r="GF1942" s="1"/>
      <c r="GG1942" s="1"/>
      <c r="GH1942" s="1"/>
      <c r="GI1942" s="1"/>
      <c r="GJ1942" s="1"/>
      <c r="GK1942" s="1"/>
      <c r="GL1942" s="1"/>
      <c r="GM1942" s="1"/>
      <c r="GN1942" s="1"/>
      <c r="GO1942" s="1"/>
      <c r="GP1942" s="1"/>
      <c r="GQ1942" s="1"/>
      <c r="GR1942" s="1"/>
      <c r="GS1942" s="1"/>
      <c r="GT1942" s="1"/>
      <c r="GU1942" s="1"/>
      <c r="GV1942" s="1"/>
      <c r="GW1942" s="1"/>
    </row>
    <row r="1943" spans="2:205" s="37" customFormat="1" ht="30.75" customHeight="1">
      <c r="B1943" s="99" t="s">
        <v>15</v>
      </c>
      <c r="C1943" s="26"/>
      <c r="D1943" s="28">
        <v>0.8</v>
      </c>
      <c r="E1943" s="28">
        <v>0.8</v>
      </c>
      <c r="F1943" s="29"/>
      <c r="G1943" s="29"/>
      <c r="H1943" s="29"/>
      <c r="I1943" s="29"/>
      <c r="J1943" s="29">
        <v>12</v>
      </c>
      <c r="K1943" s="29">
        <f>J1943*D1943/1000</f>
        <v>0.009600000000000001</v>
      </c>
      <c r="L1943" s="29"/>
      <c r="M1943" s="29"/>
      <c r="N1943" s="29"/>
      <c r="O1943" s="29"/>
      <c r="P1943" s="29"/>
      <c r="Q1943" s="29"/>
      <c r="R1943" s="29"/>
      <c r="S1943" s="29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1"/>
      <c r="DD1943" s="1"/>
      <c r="DE1943" s="1"/>
      <c r="DF1943" s="1"/>
      <c r="DG1943" s="1"/>
      <c r="DH1943" s="1"/>
      <c r="DI1943" s="1"/>
      <c r="DJ1943" s="1"/>
      <c r="DK1943" s="1"/>
      <c r="DL1943" s="1"/>
      <c r="DM1943" s="1"/>
      <c r="DN1943" s="1"/>
      <c r="DO1943" s="1"/>
      <c r="DP1943" s="1"/>
      <c r="DQ1943" s="1"/>
      <c r="DR1943" s="1"/>
      <c r="DS1943" s="1"/>
      <c r="DT1943" s="1"/>
      <c r="DU1943" s="1"/>
      <c r="DV1943" s="1"/>
      <c r="DW1943" s="1"/>
      <c r="DX1943" s="1"/>
      <c r="DY1943" s="1"/>
      <c r="DZ1943" s="1"/>
      <c r="EA1943" s="1"/>
      <c r="EB1943" s="1"/>
      <c r="EC1943" s="1"/>
      <c r="ED1943" s="1"/>
      <c r="EE1943" s="1"/>
      <c r="EF1943" s="1"/>
      <c r="EG1943" s="1"/>
      <c r="EH1943" s="1"/>
      <c r="EI1943" s="1"/>
      <c r="EJ1943" s="1"/>
      <c r="EK1943" s="1"/>
      <c r="EL1943" s="1"/>
      <c r="EM1943" s="1"/>
      <c r="EN1943" s="1"/>
      <c r="EO1943" s="1"/>
      <c r="EP1943" s="1"/>
      <c r="EQ1943" s="1"/>
      <c r="ER1943" s="1"/>
      <c r="ES1943" s="1"/>
      <c r="ET1943" s="1"/>
      <c r="EU1943" s="1"/>
      <c r="EV1943" s="1"/>
      <c r="EW1943" s="1"/>
      <c r="EX1943" s="1"/>
      <c r="EY1943" s="1"/>
      <c r="EZ1943" s="1"/>
      <c r="FA1943" s="1"/>
      <c r="FB1943" s="1"/>
      <c r="FC1943" s="1"/>
      <c r="FD1943" s="1"/>
      <c r="FE1943" s="1"/>
      <c r="FF1943" s="1"/>
      <c r="FG1943" s="1"/>
      <c r="FH1943" s="1"/>
      <c r="FI1943" s="1"/>
      <c r="FJ1943" s="1"/>
      <c r="FK1943" s="1"/>
      <c r="FL1943" s="1"/>
      <c r="FM1943" s="1"/>
      <c r="FN1943" s="1"/>
      <c r="FO1943" s="1"/>
      <c r="FP1943" s="1"/>
      <c r="FQ1943" s="1"/>
      <c r="FR1943" s="1"/>
      <c r="FS1943" s="1"/>
      <c r="FT1943" s="1"/>
      <c r="FU1943" s="1"/>
      <c r="FV1943" s="1"/>
      <c r="FW1943" s="1"/>
      <c r="FX1943" s="1"/>
      <c r="FY1943" s="1"/>
      <c r="FZ1943" s="1"/>
      <c r="GA1943" s="1"/>
      <c r="GB1943" s="1"/>
      <c r="GC1943" s="1"/>
      <c r="GD1943" s="1"/>
      <c r="GE1943" s="1"/>
      <c r="GF1943" s="1"/>
      <c r="GG1943" s="1"/>
      <c r="GH1943" s="1"/>
      <c r="GI1943" s="1"/>
      <c r="GJ1943" s="1"/>
      <c r="GK1943" s="1"/>
      <c r="GL1943" s="1"/>
      <c r="GM1943" s="1"/>
      <c r="GN1943" s="1"/>
      <c r="GO1943" s="1"/>
      <c r="GP1943" s="1"/>
      <c r="GQ1943" s="1"/>
      <c r="GR1943" s="1"/>
      <c r="GS1943" s="1"/>
      <c r="GT1943" s="1"/>
      <c r="GU1943" s="1"/>
      <c r="GV1943" s="1"/>
      <c r="GW1943" s="1"/>
    </row>
    <row r="1944" spans="2:19" s="11" customFormat="1" ht="26.25" customHeight="1">
      <c r="B1944" s="215" t="s">
        <v>58</v>
      </c>
      <c r="C1944" s="23">
        <v>130</v>
      </c>
      <c r="D1944" s="23"/>
      <c r="E1944" s="23"/>
      <c r="F1944" s="24">
        <v>2.5</v>
      </c>
      <c r="G1944" s="24">
        <v>4.9</v>
      </c>
      <c r="H1944" s="23">
        <v>17.2</v>
      </c>
      <c r="I1944" s="23">
        <v>135</v>
      </c>
      <c r="J1944" s="23"/>
      <c r="K1944" s="23"/>
      <c r="L1944" s="23">
        <v>17.9</v>
      </c>
      <c r="M1944" s="23">
        <v>0.13</v>
      </c>
      <c r="N1944" s="23">
        <v>24.7</v>
      </c>
      <c r="O1944" s="24">
        <v>0.18</v>
      </c>
      <c r="P1944" s="23">
        <v>16.9</v>
      </c>
      <c r="Q1944" s="79">
        <v>69.3</v>
      </c>
      <c r="R1944" s="23">
        <v>25.1</v>
      </c>
      <c r="S1944" s="23">
        <v>1.02</v>
      </c>
    </row>
    <row r="1945" spans="2:205" s="37" customFormat="1" ht="26.25" customHeight="1">
      <c r="B1945" s="138" t="s">
        <v>94</v>
      </c>
      <c r="C1945" s="26"/>
      <c r="D1945" s="28">
        <v>169</v>
      </c>
      <c r="E1945" s="28">
        <v>128</v>
      </c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14"/>
      <c r="R1945" s="29"/>
      <c r="S1945" s="29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  <c r="DF1945" s="1"/>
      <c r="DG1945" s="1"/>
      <c r="DH1945" s="1"/>
      <c r="DI1945" s="1"/>
      <c r="DJ1945" s="1"/>
      <c r="DK1945" s="1"/>
      <c r="DL1945" s="1"/>
      <c r="DM1945" s="1"/>
      <c r="DN1945" s="1"/>
      <c r="DO1945" s="1"/>
      <c r="DP1945" s="1"/>
      <c r="DQ1945" s="1"/>
      <c r="DR1945" s="1"/>
      <c r="DS1945" s="1"/>
      <c r="DT1945" s="1"/>
      <c r="DU1945" s="1"/>
      <c r="DV1945" s="1"/>
      <c r="DW1945" s="1"/>
      <c r="DX1945" s="1"/>
      <c r="DY1945" s="1"/>
      <c r="DZ1945" s="1"/>
      <c r="EA1945" s="1"/>
      <c r="EB1945" s="1"/>
      <c r="EC1945" s="1"/>
      <c r="ED1945" s="1"/>
      <c r="EE1945" s="1"/>
      <c r="EF1945" s="1"/>
      <c r="EG1945" s="1"/>
      <c r="EH1945" s="1"/>
      <c r="EI1945" s="1"/>
      <c r="EJ1945" s="1"/>
      <c r="EK1945" s="1"/>
      <c r="EL1945" s="1"/>
      <c r="EM1945" s="1"/>
      <c r="EN1945" s="1"/>
      <c r="EO1945" s="1"/>
      <c r="EP1945" s="1"/>
      <c r="EQ1945" s="1"/>
      <c r="ER1945" s="1"/>
      <c r="ES1945" s="1"/>
      <c r="ET1945" s="1"/>
      <c r="EU1945" s="1"/>
      <c r="EV1945" s="1"/>
      <c r="EW1945" s="1"/>
      <c r="EX1945" s="1"/>
      <c r="EY1945" s="1"/>
      <c r="EZ1945" s="1"/>
      <c r="FA1945" s="1"/>
      <c r="FB1945" s="1"/>
      <c r="FC1945" s="1"/>
      <c r="FD1945" s="1"/>
      <c r="FE1945" s="1"/>
      <c r="FF1945" s="1"/>
      <c r="FG1945" s="1"/>
      <c r="FH1945" s="1"/>
      <c r="FI1945" s="1"/>
      <c r="FJ1945" s="1"/>
      <c r="FK1945" s="1"/>
      <c r="FL1945" s="1"/>
      <c r="FM1945" s="1"/>
      <c r="FN1945" s="1"/>
      <c r="FO1945" s="1"/>
      <c r="FP1945" s="1"/>
      <c r="FQ1945" s="1"/>
      <c r="FR1945" s="1"/>
      <c r="FS1945" s="1"/>
      <c r="FT1945" s="1"/>
      <c r="FU1945" s="1"/>
      <c r="FV1945" s="1"/>
      <c r="FW1945" s="1"/>
      <c r="FX1945" s="1"/>
      <c r="FY1945" s="1"/>
      <c r="FZ1945" s="1"/>
      <c r="GA1945" s="1"/>
      <c r="GB1945" s="1"/>
      <c r="GC1945" s="1"/>
      <c r="GD1945" s="1"/>
      <c r="GE1945" s="1"/>
      <c r="GF1945" s="1"/>
      <c r="GG1945" s="1"/>
      <c r="GH1945" s="1"/>
      <c r="GI1945" s="1"/>
      <c r="GJ1945" s="1"/>
      <c r="GK1945" s="1"/>
      <c r="GL1945" s="1"/>
      <c r="GM1945" s="1"/>
      <c r="GN1945" s="1"/>
      <c r="GO1945" s="1"/>
      <c r="GP1945" s="1"/>
      <c r="GQ1945" s="1"/>
      <c r="GR1945" s="1"/>
      <c r="GS1945" s="1"/>
      <c r="GT1945" s="1"/>
      <c r="GU1945" s="1"/>
      <c r="GV1945" s="1"/>
      <c r="GW1945" s="1"/>
    </row>
    <row r="1946" spans="2:205" s="37" customFormat="1" ht="26.25" customHeight="1">
      <c r="B1946" s="138" t="s">
        <v>95</v>
      </c>
      <c r="C1946" s="26"/>
      <c r="D1946" s="28">
        <v>184</v>
      </c>
      <c r="E1946" s="28">
        <v>128</v>
      </c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14"/>
      <c r="R1946" s="29"/>
      <c r="S1946" s="29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1"/>
      <c r="DD1946" s="1"/>
      <c r="DE1946" s="1"/>
      <c r="DF1946" s="1"/>
      <c r="DG1946" s="1"/>
      <c r="DH1946" s="1"/>
      <c r="DI1946" s="1"/>
      <c r="DJ1946" s="1"/>
      <c r="DK1946" s="1"/>
      <c r="DL1946" s="1"/>
      <c r="DM1946" s="1"/>
      <c r="DN1946" s="1"/>
      <c r="DO1946" s="1"/>
      <c r="DP1946" s="1"/>
      <c r="DQ1946" s="1"/>
      <c r="DR1946" s="1"/>
      <c r="DS1946" s="1"/>
      <c r="DT1946" s="1"/>
      <c r="DU1946" s="1"/>
      <c r="DV1946" s="1"/>
      <c r="DW1946" s="1"/>
      <c r="DX1946" s="1"/>
      <c r="DY1946" s="1"/>
      <c r="DZ1946" s="1"/>
      <c r="EA1946" s="1"/>
      <c r="EB1946" s="1"/>
      <c r="EC1946" s="1"/>
      <c r="ED1946" s="1"/>
      <c r="EE1946" s="1"/>
      <c r="EF1946" s="1"/>
      <c r="EG1946" s="1"/>
      <c r="EH1946" s="1"/>
      <c r="EI1946" s="1"/>
      <c r="EJ1946" s="1"/>
      <c r="EK1946" s="1"/>
      <c r="EL1946" s="1"/>
      <c r="EM1946" s="1"/>
      <c r="EN1946" s="1"/>
      <c r="EO1946" s="1"/>
      <c r="EP1946" s="1"/>
      <c r="EQ1946" s="1"/>
      <c r="ER1946" s="1"/>
      <c r="ES1946" s="1"/>
      <c r="ET1946" s="1"/>
      <c r="EU1946" s="1"/>
      <c r="EV1946" s="1"/>
      <c r="EW1946" s="1"/>
      <c r="EX1946" s="1"/>
      <c r="EY1946" s="1"/>
      <c r="EZ1946" s="1"/>
      <c r="FA1946" s="1"/>
      <c r="FB1946" s="1"/>
      <c r="FC1946" s="1"/>
      <c r="FD1946" s="1"/>
      <c r="FE1946" s="1"/>
      <c r="FF1946" s="1"/>
      <c r="FG1946" s="1"/>
      <c r="FH1946" s="1"/>
      <c r="FI1946" s="1"/>
      <c r="FJ1946" s="1"/>
      <c r="FK1946" s="1"/>
      <c r="FL1946" s="1"/>
      <c r="FM1946" s="1"/>
      <c r="FN1946" s="1"/>
      <c r="FO1946" s="1"/>
      <c r="FP1946" s="1"/>
      <c r="FQ1946" s="1"/>
      <c r="FR1946" s="1"/>
      <c r="FS1946" s="1"/>
      <c r="FT1946" s="1"/>
      <c r="FU1946" s="1"/>
      <c r="FV1946" s="1"/>
      <c r="FW1946" s="1"/>
      <c r="FX1946" s="1"/>
      <c r="FY1946" s="1"/>
      <c r="FZ1946" s="1"/>
      <c r="GA1946" s="1"/>
      <c r="GB1946" s="1"/>
      <c r="GC1946" s="1"/>
      <c r="GD1946" s="1"/>
      <c r="GE1946" s="1"/>
      <c r="GF1946" s="1"/>
      <c r="GG1946" s="1"/>
      <c r="GH1946" s="1"/>
      <c r="GI1946" s="1"/>
      <c r="GJ1946" s="1"/>
      <c r="GK1946" s="1"/>
      <c r="GL1946" s="1"/>
      <c r="GM1946" s="1"/>
      <c r="GN1946" s="1"/>
      <c r="GO1946" s="1"/>
      <c r="GP1946" s="1"/>
      <c r="GQ1946" s="1"/>
      <c r="GR1946" s="1"/>
      <c r="GS1946" s="1"/>
      <c r="GT1946" s="1"/>
      <c r="GU1946" s="1"/>
      <c r="GV1946" s="1"/>
      <c r="GW1946" s="1"/>
    </row>
    <row r="1947" spans="2:205" s="37" customFormat="1" ht="26.25" customHeight="1">
      <c r="B1947" s="138" t="s">
        <v>96</v>
      </c>
      <c r="C1947" s="26"/>
      <c r="D1947" s="28">
        <v>195</v>
      </c>
      <c r="E1947" s="28">
        <v>128</v>
      </c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14"/>
      <c r="R1947" s="29"/>
      <c r="S1947" s="29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1"/>
      <c r="DD1947" s="1"/>
      <c r="DE1947" s="1"/>
      <c r="DF1947" s="1"/>
      <c r="DG1947" s="1"/>
      <c r="DH1947" s="1"/>
      <c r="DI1947" s="1"/>
      <c r="DJ1947" s="1"/>
      <c r="DK1947" s="1"/>
      <c r="DL1947" s="1"/>
      <c r="DM1947" s="1"/>
      <c r="DN1947" s="1"/>
      <c r="DO1947" s="1"/>
      <c r="DP1947" s="1"/>
      <c r="DQ1947" s="1"/>
      <c r="DR1947" s="1"/>
      <c r="DS1947" s="1"/>
      <c r="DT1947" s="1"/>
      <c r="DU1947" s="1"/>
      <c r="DV1947" s="1"/>
      <c r="DW1947" s="1"/>
      <c r="DX1947" s="1"/>
      <c r="DY1947" s="1"/>
      <c r="DZ1947" s="1"/>
      <c r="EA1947" s="1"/>
      <c r="EB1947" s="1"/>
      <c r="EC1947" s="1"/>
      <c r="ED1947" s="1"/>
      <c r="EE1947" s="1"/>
      <c r="EF1947" s="1"/>
      <c r="EG1947" s="1"/>
      <c r="EH1947" s="1"/>
      <c r="EI1947" s="1"/>
      <c r="EJ1947" s="1"/>
      <c r="EK1947" s="1"/>
      <c r="EL1947" s="1"/>
      <c r="EM1947" s="1"/>
      <c r="EN1947" s="1"/>
      <c r="EO1947" s="1"/>
      <c r="EP1947" s="1"/>
      <c r="EQ1947" s="1"/>
      <c r="ER1947" s="1"/>
      <c r="ES1947" s="1"/>
      <c r="ET1947" s="1"/>
      <c r="EU1947" s="1"/>
      <c r="EV1947" s="1"/>
      <c r="EW1947" s="1"/>
      <c r="EX1947" s="1"/>
      <c r="EY1947" s="1"/>
      <c r="EZ1947" s="1"/>
      <c r="FA1947" s="1"/>
      <c r="FB1947" s="1"/>
      <c r="FC1947" s="1"/>
      <c r="FD1947" s="1"/>
      <c r="FE1947" s="1"/>
      <c r="FF1947" s="1"/>
      <c r="FG1947" s="1"/>
      <c r="FH1947" s="1"/>
      <c r="FI1947" s="1"/>
      <c r="FJ1947" s="1"/>
      <c r="FK1947" s="1"/>
      <c r="FL1947" s="1"/>
      <c r="FM1947" s="1"/>
      <c r="FN1947" s="1"/>
      <c r="FO1947" s="1"/>
      <c r="FP1947" s="1"/>
      <c r="FQ1947" s="1"/>
      <c r="FR1947" s="1"/>
      <c r="FS1947" s="1"/>
      <c r="FT1947" s="1"/>
      <c r="FU1947" s="1"/>
      <c r="FV1947" s="1"/>
      <c r="FW1947" s="1"/>
      <c r="FX1947" s="1"/>
      <c r="FY1947" s="1"/>
      <c r="FZ1947" s="1"/>
      <c r="GA1947" s="1"/>
      <c r="GB1947" s="1"/>
      <c r="GC1947" s="1"/>
      <c r="GD1947" s="1"/>
      <c r="GE1947" s="1"/>
      <c r="GF1947" s="1"/>
      <c r="GG1947" s="1"/>
      <c r="GH1947" s="1"/>
      <c r="GI1947" s="1"/>
      <c r="GJ1947" s="1"/>
      <c r="GK1947" s="1"/>
      <c r="GL1947" s="1"/>
      <c r="GM1947" s="1"/>
      <c r="GN1947" s="1"/>
      <c r="GO1947" s="1"/>
      <c r="GP1947" s="1"/>
      <c r="GQ1947" s="1"/>
      <c r="GR1947" s="1"/>
      <c r="GS1947" s="1"/>
      <c r="GT1947" s="1"/>
      <c r="GU1947" s="1"/>
      <c r="GV1947" s="1"/>
      <c r="GW1947" s="1"/>
    </row>
    <row r="1948" spans="2:205" s="37" customFormat="1" ht="26.25" customHeight="1">
      <c r="B1948" s="138" t="s">
        <v>97</v>
      </c>
      <c r="C1948" s="26"/>
      <c r="D1948" s="28">
        <v>210</v>
      </c>
      <c r="E1948" s="28">
        <v>128</v>
      </c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14"/>
      <c r="R1948" s="29"/>
      <c r="S1948" s="29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1"/>
      <c r="DD1948" s="1"/>
      <c r="DE1948" s="1"/>
      <c r="DF1948" s="1"/>
      <c r="DG1948" s="1"/>
      <c r="DH1948" s="1"/>
      <c r="DI1948" s="1"/>
      <c r="DJ1948" s="1"/>
      <c r="DK1948" s="1"/>
      <c r="DL1948" s="1"/>
      <c r="DM1948" s="1"/>
      <c r="DN1948" s="1"/>
      <c r="DO1948" s="1"/>
      <c r="DP1948" s="1"/>
      <c r="DQ1948" s="1"/>
      <c r="DR1948" s="1"/>
      <c r="DS1948" s="1"/>
      <c r="DT1948" s="1"/>
      <c r="DU1948" s="1"/>
      <c r="DV1948" s="1"/>
      <c r="DW1948" s="1"/>
      <c r="DX1948" s="1"/>
      <c r="DY1948" s="1"/>
      <c r="DZ1948" s="1"/>
      <c r="EA1948" s="1"/>
      <c r="EB1948" s="1"/>
      <c r="EC1948" s="1"/>
      <c r="ED1948" s="1"/>
      <c r="EE1948" s="1"/>
      <c r="EF1948" s="1"/>
      <c r="EG1948" s="1"/>
      <c r="EH1948" s="1"/>
      <c r="EI1948" s="1"/>
      <c r="EJ1948" s="1"/>
      <c r="EK1948" s="1"/>
      <c r="EL1948" s="1"/>
      <c r="EM1948" s="1"/>
      <c r="EN1948" s="1"/>
      <c r="EO1948" s="1"/>
      <c r="EP1948" s="1"/>
      <c r="EQ1948" s="1"/>
      <c r="ER1948" s="1"/>
      <c r="ES1948" s="1"/>
      <c r="ET1948" s="1"/>
      <c r="EU1948" s="1"/>
      <c r="EV1948" s="1"/>
      <c r="EW1948" s="1"/>
      <c r="EX1948" s="1"/>
      <c r="EY1948" s="1"/>
      <c r="EZ1948" s="1"/>
      <c r="FA1948" s="1"/>
      <c r="FB1948" s="1"/>
      <c r="FC1948" s="1"/>
      <c r="FD1948" s="1"/>
      <c r="FE1948" s="1"/>
      <c r="FF1948" s="1"/>
      <c r="FG1948" s="1"/>
      <c r="FH1948" s="1"/>
      <c r="FI1948" s="1"/>
      <c r="FJ1948" s="1"/>
      <c r="FK1948" s="1"/>
      <c r="FL1948" s="1"/>
      <c r="FM1948" s="1"/>
      <c r="FN1948" s="1"/>
      <c r="FO1948" s="1"/>
      <c r="FP1948" s="1"/>
      <c r="FQ1948" s="1"/>
      <c r="FR1948" s="1"/>
      <c r="FS1948" s="1"/>
      <c r="FT1948" s="1"/>
      <c r="FU1948" s="1"/>
      <c r="FV1948" s="1"/>
      <c r="FW1948" s="1"/>
      <c r="FX1948" s="1"/>
      <c r="FY1948" s="1"/>
      <c r="FZ1948" s="1"/>
      <c r="GA1948" s="1"/>
      <c r="GB1948" s="1"/>
      <c r="GC1948" s="1"/>
      <c r="GD1948" s="1"/>
      <c r="GE1948" s="1"/>
      <c r="GF1948" s="1"/>
      <c r="GG1948" s="1"/>
      <c r="GH1948" s="1"/>
      <c r="GI1948" s="1"/>
      <c r="GJ1948" s="1"/>
      <c r="GK1948" s="1"/>
      <c r="GL1948" s="1"/>
      <c r="GM1948" s="1"/>
      <c r="GN1948" s="1"/>
      <c r="GO1948" s="1"/>
      <c r="GP1948" s="1"/>
      <c r="GQ1948" s="1"/>
      <c r="GR1948" s="1"/>
      <c r="GS1948" s="1"/>
      <c r="GT1948" s="1"/>
      <c r="GU1948" s="1"/>
      <c r="GV1948" s="1"/>
      <c r="GW1948" s="1"/>
    </row>
    <row r="1949" spans="2:205" s="37" customFormat="1" ht="26.25" customHeight="1">
      <c r="B1949" s="138" t="s">
        <v>67</v>
      </c>
      <c r="C1949" s="26"/>
      <c r="D1949" s="28">
        <v>6.5</v>
      </c>
      <c r="E1949" s="28">
        <v>6.5</v>
      </c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14"/>
      <c r="R1949" s="29"/>
      <c r="S1949" s="29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  <c r="CM1949" s="1"/>
      <c r="CN1949" s="1"/>
      <c r="CO1949" s="1"/>
      <c r="CP1949" s="1"/>
      <c r="CQ1949" s="1"/>
      <c r="CR1949" s="1"/>
      <c r="CS1949" s="1"/>
      <c r="CT1949" s="1"/>
      <c r="CU1949" s="1"/>
      <c r="CV1949" s="1"/>
      <c r="CW1949" s="1"/>
      <c r="CX1949" s="1"/>
      <c r="CY1949" s="1"/>
      <c r="CZ1949" s="1"/>
      <c r="DA1949" s="1"/>
      <c r="DB1949" s="1"/>
      <c r="DC1949" s="1"/>
      <c r="DD1949" s="1"/>
      <c r="DE1949" s="1"/>
      <c r="DF1949" s="1"/>
      <c r="DG1949" s="1"/>
      <c r="DH1949" s="1"/>
      <c r="DI1949" s="1"/>
      <c r="DJ1949" s="1"/>
      <c r="DK1949" s="1"/>
      <c r="DL1949" s="1"/>
      <c r="DM1949" s="1"/>
      <c r="DN1949" s="1"/>
      <c r="DO1949" s="1"/>
      <c r="DP1949" s="1"/>
      <c r="DQ1949" s="1"/>
      <c r="DR1949" s="1"/>
      <c r="DS1949" s="1"/>
      <c r="DT1949" s="1"/>
      <c r="DU1949" s="1"/>
      <c r="DV1949" s="1"/>
      <c r="DW1949" s="1"/>
      <c r="DX1949" s="1"/>
      <c r="DY1949" s="1"/>
      <c r="DZ1949" s="1"/>
      <c r="EA1949" s="1"/>
      <c r="EB1949" s="1"/>
      <c r="EC1949" s="1"/>
      <c r="ED1949" s="1"/>
      <c r="EE1949" s="1"/>
      <c r="EF1949" s="1"/>
      <c r="EG1949" s="1"/>
      <c r="EH1949" s="1"/>
      <c r="EI1949" s="1"/>
      <c r="EJ1949" s="1"/>
      <c r="EK1949" s="1"/>
      <c r="EL1949" s="1"/>
      <c r="EM1949" s="1"/>
      <c r="EN1949" s="1"/>
      <c r="EO1949" s="1"/>
      <c r="EP1949" s="1"/>
      <c r="EQ1949" s="1"/>
      <c r="ER1949" s="1"/>
      <c r="ES1949" s="1"/>
      <c r="ET1949" s="1"/>
      <c r="EU1949" s="1"/>
      <c r="EV1949" s="1"/>
      <c r="EW1949" s="1"/>
      <c r="EX1949" s="1"/>
      <c r="EY1949" s="1"/>
      <c r="EZ1949" s="1"/>
      <c r="FA1949" s="1"/>
      <c r="FB1949" s="1"/>
      <c r="FC1949" s="1"/>
      <c r="FD1949" s="1"/>
      <c r="FE1949" s="1"/>
      <c r="FF1949" s="1"/>
      <c r="FG1949" s="1"/>
      <c r="FH1949" s="1"/>
      <c r="FI1949" s="1"/>
      <c r="FJ1949" s="1"/>
      <c r="FK1949" s="1"/>
      <c r="FL1949" s="1"/>
      <c r="FM1949" s="1"/>
      <c r="FN1949" s="1"/>
      <c r="FO1949" s="1"/>
      <c r="FP1949" s="1"/>
      <c r="FQ1949" s="1"/>
      <c r="FR1949" s="1"/>
      <c r="FS1949" s="1"/>
      <c r="FT1949" s="1"/>
      <c r="FU1949" s="1"/>
      <c r="FV1949" s="1"/>
      <c r="FW1949" s="1"/>
      <c r="FX1949" s="1"/>
      <c r="FY1949" s="1"/>
      <c r="FZ1949" s="1"/>
      <c r="GA1949" s="1"/>
      <c r="GB1949" s="1"/>
      <c r="GC1949" s="1"/>
      <c r="GD1949" s="1"/>
      <c r="GE1949" s="1"/>
      <c r="GF1949" s="1"/>
      <c r="GG1949" s="1"/>
      <c r="GH1949" s="1"/>
      <c r="GI1949" s="1"/>
      <c r="GJ1949" s="1"/>
      <c r="GK1949" s="1"/>
      <c r="GL1949" s="1"/>
      <c r="GM1949" s="1"/>
      <c r="GN1949" s="1"/>
      <c r="GO1949" s="1"/>
      <c r="GP1949" s="1"/>
      <c r="GQ1949" s="1"/>
      <c r="GR1949" s="1"/>
      <c r="GS1949" s="1"/>
      <c r="GT1949" s="1"/>
      <c r="GU1949" s="1"/>
      <c r="GV1949" s="1"/>
      <c r="GW1949" s="1"/>
    </row>
    <row r="1950" spans="2:205" s="37" customFormat="1" ht="26.25" customHeight="1">
      <c r="B1950" s="138" t="s">
        <v>15</v>
      </c>
      <c r="C1950" s="26"/>
      <c r="D1950" s="28">
        <v>0.7</v>
      </c>
      <c r="E1950" s="28">
        <v>0.7</v>
      </c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14"/>
      <c r="R1950" s="29"/>
      <c r="S1950" s="29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  <c r="CM1950" s="1"/>
      <c r="CN1950" s="1"/>
      <c r="CO1950" s="1"/>
      <c r="CP1950" s="1"/>
      <c r="CQ1950" s="1"/>
      <c r="CR1950" s="1"/>
      <c r="CS1950" s="1"/>
      <c r="CT1950" s="1"/>
      <c r="CU1950" s="1"/>
      <c r="CV1950" s="1"/>
      <c r="CW1950" s="1"/>
      <c r="CX1950" s="1"/>
      <c r="CY1950" s="1"/>
      <c r="CZ1950" s="1"/>
      <c r="DA1950" s="1"/>
      <c r="DB1950" s="1"/>
      <c r="DC1950" s="1"/>
      <c r="DD1950" s="1"/>
      <c r="DE1950" s="1"/>
      <c r="DF1950" s="1"/>
      <c r="DG1950" s="1"/>
      <c r="DH1950" s="1"/>
      <c r="DI1950" s="1"/>
      <c r="DJ1950" s="1"/>
      <c r="DK1950" s="1"/>
      <c r="DL1950" s="1"/>
      <c r="DM1950" s="1"/>
      <c r="DN1950" s="1"/>
      <c r="DO1950" s="1"/>
      <c r="DP1950" s="1"/>
      <c r="DQ1950" s="1"/>
      <c r="DR1950" s="1"/>
      <c r="DS1950" s="1"/>
      <c r="DT1950" s="1"/>
      <c r="DU1950" s="1"/>
      <c r="DV1950" s="1"/>
      <c r="DW1950" s="1"/>
      <c r="DX1950" s="1"/>
      <c r="DY1950" s="1"/>
      <c r="DZ1950" s="1"/>
      <c r="EA1950" s="1"/>
      <c r="EB1950" s="1"/>
      <c r="EC1950" s="1"/>
      <c r="ED1950" s="1"/>
      <c r="EE1950" s="1"/>
      <c r="EF1950" s="1"/>
      <c r="EG1950" s="1"/>
      <c r="EH1950" s="1"/>
      <c r="EI1950" s="1"/>
      <c r="EJ1950" s="1"/>
      <c r="EK1950" s="1"/>
      <c r="EL1950" s="1"/>
      <c r="EM1950" s="1"/>
      <c r="EN1950" s="1"/>
      <c r="EO1950" s="1"/>
      <c r="EP1950" s="1"/>
      <c r="EQ1950" s="1"/>
      <c r="ER1950" s="1"/>
      <c r="ES1950" s="1"/>
      <c r="ET1950" s="1"/>
      <c r="EU1950" s="1"/>
      <c r="EV1950" s="1"/>
      <c r="EW1950" s="1"/>
      <c r="EX1950" s="1"/>
      <c r="EY1950" s="1"/>
      <c r="EZ1950" s="1"/>
      <c r="FA1950" s="1"/>
      <c r="FB1950" s="1"/>
      <c r="FC1950" s="1"/>
      <c r="FD1950" s="1"/>
      <c r="FE1950" s="1"/>
      <c r="FF1950" s="1"/>
      <c r="FG1950" s="1"/>
      <c r="FH1950" s="1"/>
      <c r="FI1950" s="1"/>
      <c r="FJ1950" s="1"/>
      <c r="FK1950" s="1"/>
      <c r="FL1950" s="1"/>
      <c r="FM1950" s="1"/>
      <c r="FN1950" s="1"/>
      <c r="FO1950" s="1"/>
      <c r="FP1950" s="1"/>
      <c r="FQ1950" s="1"/>
      <c r="FR1950" s="1"/>
      <c r="FS1950" s="1"/>
      <c r="FT1950" s="1"/>
      <c r="FU1950" s="1"/>
      <c r="FV1950" s="1"/>
      <c r="FW1950" s="1"/>
      <c r="FX1950" s="1"/>
      <c r="FY1950" s="1"/>
      <c r="FZ1950" s="1"/>
      <c r="GA1950" s="1"/>
      <c r="GB1950" s="1"/>
      <c r="GC1950" s="1"/>
      <c r="GD1950" s="1"/>
      <c r="GE1950" s="1"/>
      <c r="GF1950" s="1"/>
      <c r="GG1950" s="1"/>
      <c r="GH1950" s="1"/>
      <c r="GI1950" s="1"/>
      <c r="GJ1950" s="1"/>
      <c r="GK1950" s="1"/>
      <c r="GL1950" s="1"/>
      <c r="GM1950" s="1"/>
      <c r="GN1950" s="1"/>
      <c r="GO1950" s="1"/>
      <c r="GP1950" s="1"/>
      <c r="GQ1950" s="1"/>
      <c r="GR1950" s="1"/>
      <c r="GS1950" s="1"/>
      <c r="GT1950" s="1"/>
      <c r="GU1950" s="1"/>
      <c r="GV1950" s="1"/>
      <c r="GW1950" s="1"/>
    </row>
    <row r="1951" spans="2:19" s="8" customFormat="1" ht="19.5" customHeight="1">
      <c r="B1951" s="100" t="s">
        <v>139</v>
      </c>
      <c r="C1951" s="32">
        <v>50</v>
      </c>
      <c r="D1951" s="32"/>
      <c r="E1951" s="32"/>
      <c r="F1951" s="32">
        <v>1.2</v>
      </c>
      <c r="G1951" s="32">
        <v>1.1</v>
      </c>
      <c r="H1951" s="32">
        <v>5.1</v>
      </c>
      <c r="I1951" s="32">
        <v>75</v>
      </c>
      <c r="J1951" s="32"/>
      <c r="K1951" s="32">
        <f>SUM(K1952:K1961)</f>
        <v>4.768706999999999</v>
      </c>
      <c r="L1951" s="32">
        <v>9.2</v>
      </c>
      <c r="M1951" s="32">
        <v>0.02</v>
      </c>
      <c r="N1951" s="32">
        <v>0</v>
      </c>
      <c r="O1951" s="32">
        <v>0.05</v>
      </c>
      <c r="P1951" s="32">
        <v>28.5</v>
      </c>
      <c r="Q1951" s="32">
        <v>1.2</v>
      </c>
      <c r="R1951" s="32">
        <v>0.6</v>
      </c>
      <c r="S1951" s="32">
        <v>0.3</v>
      </c>
    </row>
    <row r="1952" spans="2:19" ht="29.25" customHeight="1">
      <c r="B1952" s="118" t="s">
        <v>4</v>
      </c>
      <c r="C1952" s="32"/>
      <c r="D1952" s="43">
        <v>71</v>
      </c>
      <c r="E1952" s="43">
        <v>57</v>
      </c>
      <c r="F1952" s="45"/>
      <c r="G1952" s="45"/>
      <c r="H1952" s="45"/>
      <c r="I1952" s="45"/>
      <c r="J1952" s="45">
        <v>50</v>
      </c>
      <c r="K1952" s="45">
        <f>J1952*D1952/1000</f>
        <v>3.55</v>
      </c>
      <c r="L1952" s="45"/>
      <c r="M1952" s="45"/>
      <c r="N1952" s="45"/>
      <c r="O1952" s="45"/>
      <c r="P1952" s="45"/>
      <c r="Q1952" s="45"/>
      <c r="R1952" s="45"/>
      <c r="S1952" s="45"/>
    </row>
    <row r="1953" spans="2:19" ht="29.25" customHeight="1">
      <c r="B1953" s="118" t="s">
        <v>66</v>
      </c>
      <c r="C1953" s="32"/>
      <c r="D1953" s="43">
        <v>2.5</v>
      </c>
      <c r="E1953" s="43">
        <v>2.5</v>
      </c>
      <c r="F1953" s="45"/>
      <c r="G1953" s="45"/>
      <c r="H1953" s="45"/>
      <c r="I1953" s="45"/>
      <c r="J1953" s="45">
        <v>178</v>
      </c>
      <c r="K1953" s="45">
        <f aca="true" t="shared" si="80" ref="K1953:K1961">J1953*D1953/1000</f>
        <v>0.445</v>
      </c>
      <c r="L1953" s="45"/>
      <c r="M1953" s="45"/>
      <c r="N1953" s="45"/>
      <c r="O1953" s="45"/>
      <c r="P1953" s="45"/>
      <c r="Q1953" s="45"/>
      <c r="R1953" s="45"/>
      <c r="S1953" s="45"/>
    </row>
    <row r="1954" spans="2:19" ht="29.25" customHeight="1">
      <c r="B1954" s="118" t="s">
        <v>69</v>
      </c>
      <c r="C1954" s="32"/>
      <c r="D1954" s="43">
        <v>2.5</v>
      </c>
      <c r="E1954" s="43">
        <v>2</v>
      </c>
      <c r="F1954" s="45"/>
      <c r="G1954" s="45"/>
      <c r="H1954" s="45"/>
      <c r="I1954" s="45"/>
      <c r="J1954" s="45"/>
      <c r="K1954" s="45">
        <f t="shared" si="80"/>
        <v>0</v>
      </c>
      <c r="L1954" s="45"/>
      <c r="M1954" s="45"/>
      <c r="N1954" s="45"/>
      <c r="O1954" s="45"/>
      <c r="P1954" s="45"/>
      <c r="Q1954" s="45"/>
      <c r="R1954" s="45"/>
      <c r="S1954" s="45"/>
    </row>
    <row r="1955" spans="2:19" ht="29.25" customHeight="1">
      <c r="B1955" s="118" t="s">
        <v>68</v>
      </c>
      <c r="C1955" s="32"/>
      <c r="D1955" s="43">
        <v>2.7</v>
      </c>
      <c r="E1955" s="43">
        <v>2</v>
      </c>
      <c r="F1955" s="45"/>
      <c r="G1955" s="45"/>
      <c r="H1955" s="45"/>
      <c r="I1955" s="45"/>
      <c r="J1955" s="45">
        <v>48</v>
      </c>
      <c r="K1955" s="45">
        <f t="shared" si="80"/>
        <v>0.12960000000000002</v>
      </c>
      <c r="L1955" s="45"/>
      <c r="M1955" s="45"/>
      <c r="N1955" s="45"/>
      <c r="O1955" s="45"/>
      <c r="P1955" s="45"/>
      <c r="Q1955" s="45"/>
      <c r="R1955" s="45"/>
      <c r="S1955" s="45"/>
    </row>
    <row r="1956" spans="2:19" ht="29.25" customHeight="1">
      <c r="B1956" s="118" t="s">
        <v>64</v>
      </c>
      <c r="C1956" s="32"/>
      <c r="D1956" s="43">
        <v>4.8</v>
      </c>
      <c r="E1956" s="43">
        <v>4</v>
      </c>
      <c r="F1956" s="45"/>
      <c r="G1956" s="45"/>
      <c r="H1956" s="45"/>
      <c r="I1956" s="45"/>
      <c r="J1956" s="45">
        <v>38.4</v>
      </c>
      <c r="K1956" s="45">
        <f t="shared" si="80"/>
        <v>0.18431999999999998</v>
      </c>
      <c r="L1956" s="45"/>
      <c r="M1956" s="45"/>
      <c r="N1956" s="45"/>
      <c r="O1956" s="45"/>
      <c r="P1956" s="45"/>
      <c r="Q1956" s="45"/>
      <c r="R1956" s="45"/>
      <c r="S1956" s="45"/>
    </row>
    <row r="1957" spans="2:19" ht="65.25" customHeight="1">
      <c r="B1957" s="123" t="s">
        <v>5</v>
      </c>
      <c r="C1957" s="32"/>
      <c r="D1957" s="43">
        <v>5</v>
      </c>
      <c r="E1957" s="43">
        <v>5</v>
      </c>
      <c r="F1957" s="45"/>
      <c r="G1957" s="45"/>
      <c r="H1957" s="45"/>
      <c r="I1957" s="45"/>
      <c r="J1957" s="45"/>
      <c r="K1957" s="45">
        <f t="shared" si="80"/>
        <v>0</v>
      </c>
      <c r="L1957" s="45"/>
      <c r="M1957" s="45"/>
      <c r="N1957" s="45"/>
      <c r="O1957" s="45"/>
      <c r="P1957" s="45"/>
      <c r="Q1957" s="45"/>
      <c r="R1957" s="45"/>
      <c r="S1957" s="45"/>
    </row>
    <row r="1958" spans="2:19" ht="60.75" customHeight="1">
      <c r="B1958" s="123" t="s">
        <v>25</v>
      </c>
      <c r="C1958" s="32"/>
      <c r="D1958" s="43">
        <v>2</v>
      </c>
      <c r="E1958" s="43">
        <v>2</v>
      </c>
      <c r="F1958" s="45"/>
      <c r="G1958" s="45"/>
      <c r="H1958" s="45"/>
      <c r="I1958" s="45"/>
      <c r="J1958" s="45">
        <v>193.6</v>
      </c>
      <c r="K1958" s="45">
        <f t="shared" si="80"/>
        <v>0.3872</v>
      </c>
      <c r="L1958" s="45"/>
      <c r="M1958" s="45"/>
      <c r="N1958" s="45"/>
      <c r="O1958" s="45"/>
      <c r="P1958" s="45"/>
      <c r="Q1958" s="45"/>
      <c r="R1958" s="45"/>
      <c r="S1958" s="45"/>
    </row>
    <row r="1959" spans="2:19" ht="29.25" customHeight="1">
      <c r="B1959" s="123" t="s">
        <v>65</v>
      </c>
      <c r="C1959" s="32"/>
      <c r="D1959" s="43">
        <v>1.3</v>
      </c>
      <c r="E1959" s="43">
        <v>1.3</v>
      </c>
      <c r="F1959" s="45"/>
      <c r="G1959" s="45"/>
      <c r="H1959" s="45"/>
      <c r="I1959" s="45"/>
      <c r="J1959" s="45">
        <v>39.19</v>
      </c>
      <c r="K1959" s="45">
        <f t="shared" si="80"/>
        <v>0.05094699999999999</v>
      </c>
      <c r="L1959" s="45"/>
      <c r="M1959" s="45"/>
      <c r="N1959" s="45"/>
      <c r="O1959" s="45"/>
      <c r="P1959" s="45"/>
      <c r="Q1959" s="45"/>
      <c r="R1959" s="45"/>
      <c r="S1959" s="45"/>
    </row>
    <row r="1960" spans="2:19" ht="29.25" customHeight="1">
      <c r="B1960" s="118" t="s">
        <v>71</v>
      </c>
      <c r="C1960" s="32"/>
      <c r="D1960" s="43">
        <v>0.2</v>
      </c>
      <c r="E1960" s="43">
        <v>0.2</v>
      </c>
      <c r="F1960" s="45"/>
      <c r="G1960" s="45"/>
      <c r="H1960" s="45"/>
      <c r="I1960" s="45"/>
      <c r="J1960" s="45">
        <v>90.2</v>
      </c>
      <c r="K1960" s="45">
        <f t="shared" si="80"/>
        <v>0.018040000000000004</v>
      </c>
      <c r="L1960" s="45"/>
      <c r="M1960" s="45"/>
      <c r="N1960" s="45"/>
      <c r="O1960" s="45"/>
      <c r="P1960" s="45"/>
      <c r="Q1960" s="45"/>
      <c r="R1960" s="45"/>
      <c r="S1960" s="45"/>
    </row>
    <row r="1961" spans="2:19" ht="29.25" customHeight="1">
      <c r="B1961" s="118" t="s">
        <v>15</v>
      </c>
      <c r="C1961" s="32"/>
      <c r="D1961" s="43">
        <v>0.3</v>
      </c>
      <c r="E1961" s="43">
        <v>0.3</v>
      </c>
      <c r="F1961" s="45"/>
      <c r="G1961" s="45"/>
      <c r="H1961" s="45"/>
      <c r="I1961" s="45"/>
      <c r="J1961" s="45">
        <v>12</v>
      </c>
      <c r="K1961" s="45">
        <f t="shared" si="80"/>
        <v>0.0035999999999999995</v>
      </c>
      <c r="L1961" s="45"/>
      <c r="M1961" s="45"/>
      <c r="N1961" s="45"/>
      <c r="O1961" s="45"/>
      <c r="P1961" s="45"/>
      <c r="Q1961" s="45"/>
      <c r="R1961" s="45"/>
      <c r="S1961" s="45"/>
    </row>
    <row r="1962" spans="2:19" s="35" customFormat="1" ht="30.75" customHeight="1">
      <c r="B1962" s="97" t="s">
        <v>170</v>
      </c>
      <c r="C1962" s="32">
        <v>200</v>
      </c>
      <c r="D1962" s="32"/>
      <c r="E1962" s="32"/>
      <c r="F1962" s="32">
        <v>0.15</v>
      </c>
      <c r="G1962" s="32">
        <v>0.08</v>
      </c>
      <c r="H1962" s="33">
        <v>14.5</v>
      </c>
      <c r="I1962" s="32">
        <v>108</v>
      </c>
      <c r="J1962" s="32"/>
      <c r="K1962" s="32">
        <f>SUM(K1963:K1966)</f>
        <v>10.71768</v>
      </c>
      <c r="L1962" s="32">
        <v>24</v>
      </c>
      <c r="M1962" s="32">
        <v>0.006</v>
      </c>
      <c r="N1962" s="69">
        <v>0</v>
      </c>
      <c r="O1962" s="32">
        <v>3.4</v>
      </c>
      <c r="P1962" s="47">
        <v>14</v>
      </c>
      <c r="Q1962" s="47">
        <v>8.9</v>
      </c>
      <c r="R1962" s="32">
        <v>5.58</v>
      </c>
      <c r="S1962" s="32">
        <v>0.14</v>
      </c>
    </row>
    <row r="1963" spans="2:19" s="3" customFormat="1" ht="23.25" customHeight="1">
      <c r="B1963" s="115" t="s">
        <v>54</v>
      </c>
      <c r="C1963" s="32"/>
      <c r="D1963" s="43">
        <v>30</v>
      </c>
      <c r="E1963" s="43">
        <v>30</v>
      </c>
      <c r="F1963" s="45"/>
      <c r="G1963" s="45"/>
      <c r="H1963" s="45"/>
      <c r="I1963" s="45"/>
      <c r="J1963" s="45">
        <v>296</v>
      </c>
      <c r="K1963" s="45">
        <f>J1963*D1963/1000</f>
        <v>8.88</v>
      </c>
      <c r="L1963" s="45"/>
      <c r="M1963" s="45"/>
      <c r="N1963" s="116"/>
      <c r="O1963" s="45"/>
      <c r="P1963" s="117"/>
      <c r="Q1963" s="117"/>
      <c r="R1963" s="45"/>
      <c r="S1963" s="45"/>
    </row>
    <row r="1964" spans="2:19" s="3" customFormat="1" ht="23.25" customHeight="1">
      <c r="B1964" s="115" t="s">
        <v>63</v>
      </c>
      <c r="C1964" s="32"/>
      <c r="D1964" s="43">
        <v>183</v>
      </c>
      <c r="E1964" s="43">
        <v>183</v>
      </c>
      <c r="F1964" s="45"/>
      <c r="G1964" s="45"/>
      <c r="H1964" s="45"/>
      <c r="I1964" s="45"/>
      <c r="J1964" s="45"/>
      <c r="K1964" s="45">
        <f>J1964*D1964/1000</f>
        <v>0</v>
      </c>
      <c r="L1964" s="45"/>
      <c r="M1964" s="45"/>
      <c r="N1964" s="116"/>
      <c r="O1964" s="45"/>
      <c r="P1964" s="117"/>
      <c r="Q1964" s="117"/>
      <c r="R1964" s="45"/>
      <c r="S1964" s="45"/>
    </row>
    <row r="1965" spans="2:19" s="3" customFormat="1" ht="23.25" customHeight="1">
      <c r="B1965" s="118" t="s">
        <v>71</v>
      </c>
      <c r="C1965" s="32"/>
      <c r="D1965" s="43">
        <v>18</v>
      </c>
      <c r="E1965" s="126">
        <v>18</v>
      </c>
      <c r="F1965" s="125"/>
      <c r="G1965" s="45"/>
      <c r="H1965" s="125"/>
      <c r="I1965" s="45"/>
      <c r="J1965" s="125">
        <v>90.2</v>
      </c>
      <c r="K1965" s="45">
        <f>J1965*D1965/1000</f>
        <v>1.6236000000000002</v>
      </c>
      <c r="L1965" s="132"/>
      <c r="M1965" s="45"/>
      <c r="N1965" s="133"/>
      <c r="O1965" s="45"/>
      <c r="P1965" s="134"/>
      <c r="Q1965" s="117"/>
      <c r="R1965" s="125"/>
      <c r="S1965" s="45"/>
    </row>
    <row r="1966" spans="2:19" s="3" customFormat="1" ht="23.25" customHeight="1">
      <c r="B1966" s="139" t="s">
        <v>121</v>
      </c>
      <c r="C1966" s="54"/>
      <c r="D1966" s="135">
        <v>0.06</v>
      </c>
      <c r="E1966" s="140">
        <v>0.06</v>
      </c>
      <c r="F1966" s="141"/>
      <c r="G1966" s="141"/>
      <c r="H1966" s="141"/>
      <c r="I1966" s="141"/>
      <c r="J1966" s="141">
        <v>3568</v>
      </c>
      <c r="K1966" s="45">
        <f>J1966*D1966/1000</f>
        <v>0.21408</v>
      </c>
      <c r="L1966" s="113"/>
      <c r="M1966" s="128"/>
      <c r="N1966" s="130"/>
      <c r="O1966" s="128"/>
      <c r="P1966" s="114"/>
      <c r="Q1966" s="131"/>
      <c r="R1966" s="127"/>
      <c r="S1966" s="128"/>
    </row>
    <row r="1967" spans="2:19" s="35" customFormat="1" ht="39" customHeight="1">
      <c r="B1967" s="87" t="s">
        <v>250</v>
      </c>
      <c r="C1967" s="53">
        <v>40</v>
      </c>
      <c r="D1967" s="53"/>
      <c r="E1967" s="53"/>
      <c r="F1967" s="54">
        <v>3.16</v>
      </c>
      <c r="G1967" s="54">
        <v>0.4</v>
      </c>
      <c r="H1967" s="54">
        <v>19.4</v>
      </c>
      <c r="I1967" s="55">
        <v>95</v>
      </c>
      <c r="J1967" s="55">
        <v>58</v>
      </c>
      <c r="K1967" s="32">
        <f>J1967*C1967/1000</f>
        <v>2.32</v>
      </c>
      <c r="L1967" s="42">
        <v>0</v>
      </c>
      <c r="M1967" s="32">
        <v>0.05</v>
      </c>
      <c r="N1967" s="78">
        <v>0</v>
      </c>
      <c r="O1967" s="32">
        <v>0.5</v>
      </c>
      <c r="P1967" s="74">
        <v>9.2</v>
      </c>
      <c r="Q1967" s="47">
        <v>35.7</v>
      </c>
      <c r="R1967" s="55">
        <v>13.2</v>
      </c>
      <c r="S1967" s="32">
        <v>0.8</v>
      </c>
    </row>
    <row r="1968" spans="2:19" s="44" customFormat="1" ht="33" customHeight="1">
      <c r="B1968" s="88" t="s">
        <v>59</v>
      </c>
      <c r="C1968" s="32">
        <v>20</v>
      </c>
      <c r="D1968" s="43"/>
      <c r="E1968" s="43"/>
      <c r="F1968" s="32">
        <v>1.4</v>
      </c>
      <c r="G1968" s="32">
        <v>0.24</v>
      </c>
      <c r="H1968" s="32">
        <v>7.8</v>
      </c>
      <c r="I1968" s="69">
        <v>40</v>
      </c>
      <c r="J1968" s="32">
        <v>57</v>
      </c>
      <c r="K1968" s="32">
        <f>J1968*C1968/1000</f>
        <v>1.14</v>
      </c>
      <c r="L1968" s="42">
        <v>0</v>
      </c>
      <c r="M1968" s="32">
        <v>0.04</v>
      </c>
      <c r="N1968" s="78">
        <v>0</v>
      </c>
      <c r="O1968" s="32">
        <v>0.28</v>
      </c>
      <c r="P1968" s="74">
        <v>5.8</v>
      </c>
      <c r="Q1968" s="47">
        <v>30</v>
      </c>
      <c r="R1968" s="33">
        <v>9.4</v>
      </c>
      <c r="S1968" s="32">
        <v>0.78</v>
      </c>
    </row>
    <row r="1969" spans="1:20" s="5" customFormat="1" ht="25.5" customHeight="1">
      <c r="A1969" s="501" t="s">
        <v>386</v>
      </c>
      <c r="B1969" s="295"/>
      <c r="C1969" s="503">
        <v>925</v>
      </c>
      <c r="D1969" s="503"/>
      <c r="E1969" s="504"/>
      <c r="F1969" s="551">
        <f>SUM(F1904+F1905+F1920+F1932+F1951+F1962+F1967+F1968)</f>
        <v>44.910000000000004</v>
      </c>
      <c r="G1969" s="551">
        <f aca="true" t="shared" si="81" ref="G1969:S1969">SUM(G1904+G1905+G1920+G1932+G1951+G1962+G1967+G1968)</f>
        <v>35.04</v>
      </c>
      <c r="H1969" s="551">
        <f t="shared" si="81"/>
        <v>125.59999999999998</v>
      </c>
      <c r="I1969" s="551">
        <f t="shared" si="81"/>
        <v>879</v>
      </c>
      <c r="J1969" s="551">
        <f t="shared" si="81"/>
        <v>277</v>
      </c>
      <c r="K1969" s="551">
        <f t="shared" si="81"/>
        <v>109.58743700000001</v>
      </c>
      <c r="L1969" s="551">
        <f t="shared" si="81"/>
        <v>61.949999999999996</v>
      </c>
      <c r="M1969" s="551">
        <f t="shared" si="81"/>
        <v>0.306</v>
      </c>
      <c r="N1969" s="551">
        <f t="shared" si="81"/>
        <v>28.62</v>
      </c>
      <c r="O1969" s="551">
        <f t="shared" si="81"/>
        <v>8.5</v>
      </c>
      <c r="P1969" s="551">
        <f t="shared" si="81"/>
        <v>218.65</v>
      </c>
      <c r="Q1969" s="551">
        <f t="shared" si="81"/>
        <v>407.29999999999995</v>
      </c>
      <c r="R1969" s="551">
        <f t="shared" si="81"/>
        <v>105.9</v>
      </c>
      <c r="S1969" s="551">
        <f t="shared" si="81"/>
        <v>5.5200000000000005</v>
      </c>
      <c r="T1969" s="506"/>
    </row>
    <row r="1970" spans="1:20" s="8" customFormat="1" ht="14.25" customHeight="1">
      <c r="A1970" s="507" t="s">
        <v>240</v>
      </c>
      <c r="B1970" s="552"/>
      <c r="C1970" s="509" t="s">
        <v>525</v>
      </c>
      <c r="D1970" s="510"/>
      <c r="E1970" s="510"/>
      <c r="F1970" s="553">
        <f aca="true" t="shared" si="82" ref="F1970:S1970">SUM(F1969+F1902)</f>
        <v>60.13</v>
      </c>
      <c r="G1970" s="553">
        <f t="shared" si="82"/>
        <v>50.980000000000004</v>
      </c>
      <c r="H1970" s="553">
        <f t="shared" si="82"/>
        <v>220.53999999999996</v>
      </c>
      <c r="I1970" s="553">
        <f t="shared" si="82"/>
        <v>1572</v>
      </c>
      <c r="J1970" s="553">
        <f t="shared" si="82"/>
        <v>335</v>
      </c>
      <c r="K1970" s="553">
        <f t="shared" si="82"/>
        <v>111.907437</v>
      </c>
      <c r="L1970" s="553">
        <f t="shared" si="82"/>
        <v>80.50999999999999</v>
      </c>
      <c r="M1970" s="553">
        <f t="shared" si="82"/>
        <v>0.5660000000000001</v>
      </c>
      <c r="N1970" s="553">
        <f t="shared" si="82"/>
        <v>92.82000000000001</v>
      </c>
      <c r="O1970" s="553">
        <f t="shared" si="82"/>
        <v>10.35</v>
      </c>
      <c r="P1970" s="553">
        <f t="shared" si="82"/>
        <v>472.02</v>
      </c>
      <c r="Q1970" s="553">
        <f t="shared" si="82"/>
        <v>750.4</v>
      </c>
      <c r="R1970" s="553">
        <f t="shared" si="82"/>
        <v>183.14000000000001</v>
      </c>
      <c r="S1970" s="553">
        <f t="shared" si="82"/>
        <v>29.3</v>
      </c>
      <c r="T1970" s="298"/>
    </row>
    <row r="1971" spans="2:19" ht="15.75">
      <c r="B1971" s="149"/>
      <c r="C1971" s="147"/>
      <c r="D1971" s="148"/>
      <c r="E1971" s="148"/>
      <c r="F1971" s="149"/>
      <c r="G1971" s="149"/>
      <c r="H1971" s="149"/>
      <c r="I1971" s="210"/>
      <c r="J1971" s="149"/>
      <c r="K1971" s="149"/>
      <c r="L1971" s="149"/>
      <c r="M1971" s="149"/>
      <c r="N1971" s="211"/>
      <c r="O1971" s="149"/>
      <c r="P1971" s="212"/>
      <c r="Q1971" s="212"/>
      <c r="R1971" s="149"/>
      <c r="S1971" s="149"/>
    </row>
  </sheetData>
  <sheetProtection/>
  <mergeCells count="116">
    <mergeCell ref="P527:S527"/>
    <mergeCell ref="L527:O527"/>
    <mergeCell ref="A527:A528"/>
    <mergeCell ref="B527:B528"/>
    <mergeCell ref="A411:A412"/>
    <mergeCell ref="B411:B412"/>
    <mergeCell ref="F527:H527"/>
    <mergeCell ref="I527:I528"/>
    <mergeCell ref="L106:O106"/>
    <mergeCell ref="P106:S106"/>
    <mergeCell ref="F411:H411"/>
    <mergeCell ref="I411:I412"/>
    <mergeCell ref="L411:O411"/>
    <mergeCell ref="P411:S411"/>
    <mergeCell ref="P188:S188"/>
    <mergeCell ref="P297:S297"/>
    <mergeCell ref="A297:A298"/>
    <mergeCell ref="L297:O297"/>
    <mergeCell ref="A188:A189"/>
    <mergeCell ref="L188:O188"/>
    <mergeCell ref="F297:H297"/>
    <mergeCell ref="I297:I298"/>
    <mergeCell ref="B188:B189"/>
    <mergeCell ref="B297:B298"/>
    <mergeCell ref="C1:N1"/>
    <mergeCell ref="B2:R4"/>
    <mergeCell ref="A106:A107"/>
    <mergeCell ref="B106:B107"/>
    <mergeCell ref="F106:H106"/>
    <mergeCell ref="I106:I107"/>
    <mergeCell ref="A6:A7"/>
    <mergeCell ref="B6:B7"/>
    <mergeCell ref="L6:O6"/>
    <mergeCell ref="P6:S6"/>
    <mergeCell ref="L685:O685"/>
    <mergeCell ref="P685:S685"/>
    <mergeCell ref="A615:A616"/>
    <mergeCell ref="B615:B616"/>
    <mergeCell ref="A685:A686"/>
    <mergeCell ref="B685:B686"/>
    <mergeCell ref="F685:H685"/>
    <mergeCell ref="I685:I686"/>
    <mergeCell ref="L615:O615"/>
    <mergeCell ref="P615:S615"/>
    <mergeCell ref="L902:O902"/>
    <mergeCell ref="P902:S902"/>
    <mergeCell ref="A784:A785"/>
    <mergeCell ref="B784:B785"/>
    <mergeCell ref="F784:H784"/>
    <mergeCell ref="I784:I785"/>
    <mergeCell ref="L784:O784"/>
    <mergeCell ref="P784:S784"/>
    <mergeCell ref="A902:A903"/>
    <mergeCell ref="B902:B903"/>
    <mergeCell ref="F1101:H1101"/>
    <mergeCell ref="I1101:I1102"/>
    <mergeCell ref="F6:H6"/>
    <mergeCell ref="I6:I7"/>
    <mergeCell ref="F902:H902"/>
    <mergeCell ref="I902:I903"/>
    <mergeCell ref="F188:H188"/>
    <mergeCell ref="F615:H615"/>
    <mergeCell ref="I615:I616"/>
    <mergeCell ref="I188:I189"/>
    <mergeCell ref="L1101:O1101"/>
    <mergeCell ref="P1101:S1101"/>
    <mergeCell ref="A1196:A1197"/>
    <mergeCell ref="B1196:B1197"/>
    <mergeCell ref="F1196:H1196"/>
    <mergeCell ref="I1196:I1197"/>
    <mergeCell ref="L1196:O1196"/>
    <mergeCell ref="P1196:S1196"/>
    <mergeCell ref="A1101:A1102"/>
    <mergeCell ref="B1101:B1102"/>
    <mergeCell ref="L1283:O1283"/>
    <mergeCell ref="P1283:S1283"/>
    <mergeCell ref="A1363:A1364"/>
    <mergeCell ref="B1363:B1364"/>
    <mergeCell ref="A1283:A1284"/>
    <mergeCell ref="B1283:B1284"/>
    <mergeCell ref="F1283:H1283"/>
    <mergeCell ref="I1283:I1284"/>
    <mergeCell ref="F1642:H1642"/>
    <mergeCell ref="I1642:I1643"/>
    <mergeCell ref="L1363:O1363"/>
    <mergeCell ref="P1363:S1363"/>
    <mergeCell ref="F1469:H1469"/>
    <mergeCell ref="I1469:I1470"/>
    <mergeCell ref="F1363:H1363"/>
    <mergeCell ref="I1363:I1364"/>
    <mergeCell ref="L1469:O1469"/>
    <mergeCell ref="P1469:S1469"/>
    <mergeCell ref="L1562:O1562"/>
    <mergeCell ref="P1562:S1562"/>
    <mergeCell ref="A1469:A1470"/>
    <mergeCell ref="B1469:B1470"/>
    <mergeCell ref="A1562:A1563"/>
    <mergeCell ref="B1562:B1563"/>
    <mergeCell ref="F1562:H1562"/>
    <mergeCell ref="I1562:I1563"/>
    <mergeCell ref="L1642:O1642"/>
    <mergeCell ref="P1642:S1642"/>
    <mergeCell ref="A1731:A1732"/>
    <mergeCell ref="B1731:B1732"/>
    <mergeCell ref="F1731:H1731"/>
    <mergeCell ref="I1731:I1732"/>
    <mergeCell ref="L1731:O1731"/>
    <mergeCell ref="P1731:S1731"/>
    <mergeCell ref="A1642:A1643"/>
    <mergeCell ref="B1642:B1643"/>
    <mergeCell ref="L1860:O1860"/>
    <mergeCell ref="P1860:S1860"/>
    <mergeCell ref="A1860:A1861"/>
    <mergeCell ref="B1860:B1861"/>
    <mergeCell ref="F1860:H1860"/>
    <mergeCell ref="I1860:I1861"/>
  </mergeCells>
  <printOptions/>
  <pageMargins left="0.15748031496062992" right="0.15748031496062992" top="0.1968503937007874" bottom="0.2755905511811024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25">
      <selection activeCell="M41" sqref="M41"/>
    </sheetView>
  </sheetViews>
  <sheetFormatPr defaultColWidth="9.140625" defaultRowHeight="15"/>
  <cols>
    <col min="1" max="1" width="3.00390625" style="2" customWidth="1"/>
    <col min="2" max="2" width="6.28125" style="251" customWidth="1"/>
    <col min="3" max="3" width="7.8515625" style="251" customWidth="1"/>
    <col min="4" max="4" width="4.28125" style="251" customWidth="1"/>
    <col min="5" max="5" width="2.28125" style="251" customWidth="1"/>
    <col min="6" max="6" width="6.421875" style="2" customWidth="1"/>
    <col min="7" max="7" width="6.00390625" style="7" customWidth="1"/>
    <col min="8" max="27" width="4.8515625" style="2" customWidth="1"/>
    <col min="28" max="28" width="6.8515625" style="7" customWidth="1"/>
    <col min="29" max="30" width="6.421875" style="7" customWidth="1"/>
  </cols>
  <sheetData>
    <row r="1" spans="1:30" ht="15">
      <c r="A1" s="646" t="s">
        <v>197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216"/>
      <c r="AC1" s="217"/>
      <c r="AD1" s="218"/>
    </row>
    <row r="2" spans="1:30" ht="15">
      <c r="A2" s="648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219"/>
      <c r="AC2" s="220"/>
      <c r="AD2" s="221"/>
    </row>
    <row r="3" spans="1:30" ht="15">
      <c r="A3" s="222"/>
      <c r="B3" s="650"/>
      <c r="C3" s="651"/>
      <c r="D3" s="651"/>
      <c r="E3" s="652"/>
      <c r="F3" s="653"/>
      <c r="G3" s="654"/>
      <c r="H3" s="655" t="s">
        <v>198</v>
      </c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7"/>
    </row>
    <row r="4" spans="1:30" ht="157.5">
      <c r="A4" s="224" t="s">
        <v>199</v>
      </c>
      <c r="B4" s="658" t="s">
        <v>200</v>
      </c>
      <c r="C4" s="658"/>
      <c r="D4" s="658"/>
      <c r="E4" s="659"/>
      <c r="F4" s="225" t="s">
        <v>201</v>
      </c>
      <c r="G4" s="226" t="s">
        <v>526</v>
      </c>
      <c r="H4" s="639" t="s">
        <v>202</v>
      </c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60"/>
    </row>
    <row r="5" spans="1:30" ht="36">
      <c r="A5" s="227"/>
      <c r="B5" s="650"/>
      <c r="C5" s="651"/>
      <c r="D5" s="651"/>
      <c r="E5" s="652"/>
      <c r="F5" s="228"/>
      <c r="G5" s="229"/>
      <c r="H5" s="230">
        <v>1</v>
      </c>
      <c r="I5" s="231">
        <v>2</v>
      </c>
      <c r="J5" s="231">
        <v>3</v>
      </c>
      <c r="K5" s="223">
        <v>4</v>
      </c>
      <c r="L5" s="223">
        <v>5</v>
      </c>
      <c r="M5" s="231">
        <v>6</v>
      </c>
      <c r="N5" s="231">
        <v>7</v>
      </c>
      <c r="O5" s="223">
        <v>8</v>
      </c>
      <c r="P5" s="230">
        <v>9</v>
      </c>
      <c r="Q5" s="231">
        <v>10</v>
      </c>
      <c r="R5" s="223">
        <v>11</v>
      </c>
      <c r="S5" s="223">
        <v>12</v>
      </c>
      <c r="T5" s="223">
        <v>13</v>
      </c>
      <c r="U5" s="223">
        <v>14</v>
      </c>
      <c r="V5" s="223">
        <v>15</v>
      </c>
      <c r="W5" s="223">
        <v>16</v>
      </c>
      <c r="X5" s="223">
        <v>17</v>
      </c>
      <c r="Y5" s="223">
        <v>18</v>
      </c>
      <c r="Z5" s="223">
        <v>19</v>
      </c>
      <c r="AA5" s="223">
        <v>20</v>
      </c>
      <c r="AB5" s="232" t="s">
        <v>203</v>
      </c>
      <c r="AC5" s="232" t="s">
        <v>204</v>
      </c>
      <c r="AD5" s="233" t="s">
        <v>205</v>
      </c>
    </row>
    <row r="6" spans="1:30" ht="27.75" customHeight="1">
      <c r="A6" s="234">
        <v>1</v>
      </c>
      <c r="B6" s="643" t="s">
        <v>206</v>
      </c>
      <c r="C6" s="644"/>
      <c r="D6" s="644"/>
      <c r="E6" s="645"/>
      <c r="F6" s="14">
        <v>120</v>
      </c>
      <c r="G6" s="235">
        <v>35</v>
      </c>
      <c r="H6" s="25">
        <f>меню!C38+меню!C102</f>
        <v>40</v>
      </c>
      <c r="I6" s="25">
        <f>меню!C138+меню!C184</f>
        <v>40</v>
      </c>
      <c r="J6" s="25">
        <f>меню!C293</f>
        <v>20</v>
      </c>
      <c r="K6" s="25">
        <f>меню!C326+меню!C407</f>
        <v>40</v>
      </c>
      <c r="L6" s="25">
        <f>меню!C453+меню!C523</f>
        <v>40</v>
      </c>
      <c r="M6" s="25">
        <f>меню!C611</f>
        <v>20</v>
      </c>
      <c r="N6" s="25">
        <f>меню!C681</f>
        <v>20</v>
      </c>
      <c r="O6" s="25">
        <f>меню!C713+меню!C780</f>
        <v>40</v>
      </c>
      <c r="P6" s="25">
        <f>меню!C817+меню!C898</f>
        <v>40</v>
      </c>
      <c r="Q6" s="25">
        <f>меню!C948+меню!C1020</f>
        <v>40</v>
      </c>
      <c r="R6" s="25">
        <f>меню!C1053+меню!C1097</f>
        <v>40</v>
      </c>
      <c r="S6" s="25">
        <f>меню!C1133+меню!C1192</f>
        <v>40</v>
      </c>
      <c r="T6" s="25">
        <f>меню!C1225+меню!C1279</f>
        <v>40</v>
      </c>
      <c r="U6" s="25">
        <f>меню!C1312+меню!C1359</f>
        <v>40</v>
      </c>
      <c r="V6" s="25">
        <f>меню!C1405+меню!C1465</f>
        <v>40</v>
      </c>
      <c r="W6" s="25">
        <f>меню!C1558</f>
        <v>20</v>
      </c>
      <c r="X6" s="25">
        <f>меню!C1597+меню!C1638</f>
        <v>40</v>
      </c>
      <c r="Y6" s="25">
        <f>меню!C1666+меню!C1727</f>
        <v>40</v>
      </c>
      <c r="Z6" s="25">
        <f>меню!C1856</f>
        <v>20</v>
      </c>
      <c r="AA6" s="25">
        <f>меню!C1968</f>
        <v>20</v>
      </c>
      <c r="AB6" s="14">
        <f>SUM(H6:AA6)</f>
        <v>680</v>
      </c>
      <c r="AC6" s="14">
        <f>AB6/20</f>
        <v>34</v>
      </c>
      <c r="AD6" s="236">
        <f aca="true" t="shared" si="0" ref="AD6:AD36">AC6/G6*100</f>
        <v>97.14285714285714</v>
      </c>
    </row>
    <row r="7" spans="1:30" ht="15">
      <c r="A7" s="234">
        <v>2</v>
      </c>
      <c r="B7" s="634" t="s">
        <v>207</v>
      </c>
      <c r="C7" s="634"/>
      <c r="D7" s="634"/>
      <c r="E7" s="634"/>
      <c r="F7" s="14">
        <v>200</v>
      </c>
      <c r="G7" s="235">
        <v>100</v>
      </c>
      <c r="H7" s="25">
        <f>меню!E12+меню!C37+меню!C101</f>
        <v>90</v>
      </c>
      <c r="I7" s="25">
        <f>меню!D111+меню!C137+меню!C183</f>
        <v>110</v>
      </c>
      <c r="J7" s="25">
        <f>меню!D193+меню!D203+меню!C292</f>
        <v>78.4</v>
      </c>
      <c r="K7" s="25">
        <f>меню!D302+меню!C325+меню!D356+меню!D358+меню!C406</f>
        <v>127</v>
      </c>
      <c r="L7" s="25">
        <f>меню!D416+меню!C452+меню!D485+меню!C522</f>
        <v>100</v>
      </c>
      <c r="M7" s="25">
        <f>меню!C565+меню!C610</f>
        <v>80</v>
      </c>
      <c r="N7" s="25">
        <f>меню!D620+меню!D630+меню!C680</f>
        <v>78.4</v>
      </c>
      <c r="O7" s="25">
        <f>меню!D690+меню!D755+меню!C779</f>
        <v>80.8</v>
      </c>
      <c r="P7" s="25">
        <f>меню!C816+меню!D853+меню!C897</f>
        <v>93.4</v>
      </c>
      <c r="Q7" s="25">
        <f>меню!D907+меню!C947+меню!C1019</f>
        <v>110</v>
      </c>
      <c r="R7" s="25">
        <f>меню!D1027+меню!C1052+меню!C1096</f>
        <v>90</v>
      </c>
      <c r="S7" s="25">
        <f>меню!D1106+меню!C1132+меню!D1165+меню!D1168+меню!C1191</f>
        <v>130</v>
      </c>
      <c r="T7" s="25">
        <f>меню!D1201+меню!D1211+меню!C1278</f>
        <v>78.4</v>
      </c>
      <c r="U7" s="25">
        <f>меню!D1288+меню!C1311+меню!D1349+меню!C1358</f>
        <v>115</v>
      </c>
      <c r="V7" s="25">
        <f>меню!D1368+меню!C1404+меню!C1464</f>
        <v>90</v>
      </c>
      <c r="W7" s="25">
        <f>меню!C1507+меню!C1557</f>
        <v>80</v>
      </c>
      <c r="X7" s="25">
        <f>меню!D1567+меню!D1613+меню!C1637</f>
        <v>108</v>
      </c>
      <c r="Y7" s="25">
        <f>меню!D1647+меню!C1665+меню!C1726</f>
        <v>110</v>
      </c>
      <c r="Z7" s="25">
        <f>меню!C1768+меню!D1802</f>
        <v>53.4</v>
      </c>
      <c r="AA7" s="25">
        <f>меню!D1865+меню!C1901+меню!C1967</f>
        <v>110</v>
      </c>
      <c r="AB7" s="14">
        <f aca="true" t="shared" si="1" ref="AB7:AB36">SUM(H7:AA7)</f>
        <v>1912.8000000000002</v>
      </c>
      <c r="AC7" s="14">
        <f aca="true" t="shared" si="2" ref="AC7:AC36">AB7/20</f>
        <v>95.64000000000001</v>
      </c>
      <c r="AD7" s="236">
        <f t="shared" si="0"/>
        <v>95.64000000000001</v>
      </c>
    </row>
    <row r="8" spans="1:30" ht="15">
      <c r="A8" s="234">
        <v>3</v>
      </c>
      <c r="B8" s="634" t="s">
        <v>208</v>
      </c>
      <c r="C8" s="634"/>
      <c r="D8" s="634"/>
      <c r="E8" s="634"/>
      <c r="F8" s="14">
        <v>20</v>
      </c>
      <c r="G8" s="235">
        <v>2.9</v>
      </c>
      <c r="H8" s="25">
        <f>меню!E66+меню!E72</f>
        <v>6.3</v>
      </c>
      <c r="I8" s="25"/>
      <c r="J8" s="25">
        <f>меню!D262</f>
        <v>5.8</v>
      </c>
      <c r="K8" s="25">
        <f>меню!D366</f>
        <v>1.4</v>
      </c>
      <c r="L8" s="25"/>
      <c r="M8" s="25"/>
      <c r="N8" s="25"/>
      <c r="O8" s="25"/>
      <c r="P8" s="25">
        <f>меню!D874</f>
        <v>6.6</v>
      </c>
      <c r="Q8" s="25">
        <f>меню!D1011</f>
        <v>1.3</v>
      </c>
      <c r="R8" s="25"/>
      <c r="S8" s="25"/>
      <c r="T8" s="25"/>
      <c r="U8" s="25"/>
      <c r="V8" s="25">
        <f>меню!D1432+меню!D1426</f>
        <v>6.3</v>
      </c>
      <c r="W8" s="25"/>
      <c r="X8" s="25">
        <f>меню!D1573</f>
        <v>16</v>
      </c>
      <c r="Y8" s="25"/>
      <c r="Z8" s="25">
        <f>меню!E1808</f>
        <v>6</v>
      </c>
      <c r="AA8" s="25">
        <f>меню!D1929+меню!D1959</f>
        <v>6.3</v>
      </c>
      <c r="AB8" s="14">
        <f t="shared" si="1"/>
        <v>56</v>
      </c>
      <c r="AC8" s="14">
        <f t="shared" si="2"/>
        <v>2.8</v>
      </c>
      <c r="AD8" s="236">
        <f t="shared" si="0"/>
        <v>96.55172413793103</v>
      </c>
    </row>
    <row r="9" spans="1:30" ht="15">
      <c r="A9" s="234">
        <v>4</v>
      </c>
      <c r="B9" s="634" t="s">
        <v>209</v>
      </c>
      <c r="C9" s="634"/>
      <c r="D9" s="634"/>
      <c r="E9" s="634"/>
      <c r="F9" s="14">
        <v>50</v>
      </c>
      <c r="G9" s="235">
        <v>30</v>
      </c>
      <c r="H9" s="25">
        <f>меню!E15+меню!E92</f>
        <v>69</v>
      </c>
      <c r="I9" s="25">
        <f>меню!D122</f>
        <v>15</v>
      </c>
      <c r="J9" s="25">
        <f>меню!D199+меню!D283</f>
        <v>79.4</v>
      </c>
      <c r="K9" s="25">
        <f>меню!D306</f>
        <v>34</v>
      </c>
      <c r="L9" s="25">
        <f>меню!D419+меню!D420</f>
        <v>29</v>
      </c>
      <c r="M9" s="25">
        <f>меню!D579+меню!D598</f>
        <v>57</v>
      </c>
      <c r="N9" s="239">
        <f>меню!D626+меню!D669</f>
        <v>59.9</v>
      </c>
      <c r="O9" s="25"/>
      <c r="P9" s="25"/>
      <c r="Q9" s="25">
        <f>меню!E912</f>
        <v>34</v>
      </c>
      <c r="R9" s="25">
        <f>меню!D1030</f>
        <v>27</v>
      </c>
      <c r="S9" s="25">
        <f>меню!D1117</f>
        <v>15</v>
      </c>
      <c r="T9" s="25">
        <f>меню!D1207</f>
        <v>16.4</v>
      </c>
      <c r="U9" s="25">
        <f>меню!E1292</f>
        <v>34</v>
      </c>
      <c r="V9" s="25">
        <f>меню!D1371+меню!D1372</f>
        <v>29</v>
      </c>
      <c r="W9" s="25">
        <f>меню!E1522+меню!E1541</f>
        <v>57</v>
      </c>
      <c r="X9" s="25">
        <f>меню!D1627</f>
        <v>42</v>
      </c>
      <c r="Y9" s="25"/>
      <c r="Z9" s="25"/>
      <c r="AA9" s="25">
        <f>меню!D1870</f>
        <v>34</v>
      </c>
      <c r="AB9" s="14">
        <f t="shared" si="1"/>
        <v>631.6999999999999</v>
      </c>
      <c r="AC9" s="14">
        <f t="shared" si="2"/>
        <v>31.584999999999997</v>
      </c>
      <c r="AD9" s="236">
        <f t="shared" si="0"/>
        <v>105.28333333333333</v>
      </c>
    </row>
    <row r="10" spans="1:30" ht="15">
      <c r="A10" s="234">
        <v>5</v>
      </c>
      <c r="B10" s="634" t="s">
        <v>210</v>
      </c>
      <c r="C10" s="634"/>
      <c r="D10" s="634"/>
      <c r="E10" s="634"/>
      <c r="F10" s="14">
        <v>20</v>
      </c>
      <c r="G10" s="235">
        <v>14</v>
      </c>
      <c r="H10" s="25"/>
      <c r="I10" s="25"/>
      <c r="J10" s="25"/>
      <c r="K10" s="25"/>
      <c r="L10" s="25">
        <f>меню!D507</f>
        <v>63</v>
      </c>
      <c r="M10" s="25"/>
      <c r="N10" s="25"/>
      <c r="O10" s="25">
        <f>меню!D694</f>
        <v>20</v>
      </c>
      <c r="P10" s="25">
        <f>меню!D889</f>
        <v>63</v>
      </c>
      <c r="Q10" s="25"/>
      <c r="R10" s="25"/>
      <c r="S10" s="25">
        <f>меню!D1177</f>
        <v>57</v>
      </c>
      <c r="T10" s="25"/>
      <c r="U10" s="25"/>
      <c r="V10" s="25">
        <f>меню!E1452</f>
        <v>63</v>
      </c>
      <c r="W10" s="25"/>
      <c r="X10" s="25"/>
      <c r="Y10" s="25">
        <f>меню!E1651</f>
        <v>20</v>
      </c>
      <c r="Z10" s="25"/>
      <c r="AA10" s="25"/>
      <c r="AB10" s="14">
        <f t="shared" si="1"/>
        <v>286</v>
      </c>
      <c r="AC10" s="14">
        <f t="shared" si="2"/>
        <v>14.3</v>
      </c>
      <c r="AD10" s="238">
        <f t="shared" si="0"/>
        <v>102.14285714285715</v>
      </c>
    </row>
    <row r="11" spans="1:30" ht="15">
      <c r="A11" s="234">
        <v>6</v>
      </c>
      <c r="B11" s="634" t="s">
        <v>211</v>
      </c>
      <c r="C11" s="634"/>
      <c r="D11" s="634"/>
      <c r="E11" s="634"/>
      <c r="F11" s="14">
        <v>187</v>
      </c>
      <c r="G11" s="235">
        <v>110</v>
      </c>
      <c r="H11" s="25">
        <f>меню!E52</f>
        <v>75</v>
      </c>
      <c r="I11" s="25">
        <f>меню!E147+меню!E162</f>
        <v>192</v>
      </c>
      <c r="J11" s="25">
        <f>меню!D238</f>
        <v>57</v>
      </c>
      <c r="K11" s="25">
        <f>меню!E339+меню!E390</f>
        <v>184</v>
      </c>
      <c r="L11" s="25">
        <f>меню!E469</f>
        <v>75</v>
      </c>
      <c r="M11" s="25">
        <f>меню!E580</f>
        <v>75</v>
      </c>
      <c r="N11" s="25">
        <f>меню!E656</f>
        <v>50</v>
      </c>
      <c r="O11" s="25">
        <f>меню!E728+меню!E763</f>
        <v>179</v>
      </c>
      <c r="P11" s="25">
        <f>меню!E827</f>
        <v>100</v>
      </c>
      <c r="Q11" s="25">
        <f>меню!D961+меню!D986</f>
        <v>201</v>
      </c>
      <c r="R11" s="25">
        <f>меню!E1063+меню!E1080</f>
        <v>217</v>
      </c>
      <c r="S11" s="25">
        <f>меню!E1148</f>
        <v>43</v>
      </c>
      <c r="T11" s="25">
        <f>меню!E1235</f>
        <v>75</v>
      </c>
      <c r="U11" s="25">
        <f>меню!E1325+меню!E1337</f>
        <v>243</v>
      </c>
      <c r="V11" s="25">
        <f>меню!E1413</f>
        <v>75</v>
      </c>
      <c r="W11" s="25">
        <f>меню!E1523</f>
        <v>75</v>
      </c>
      <c r="X11" s="25">
        <f>меню!E1605</f>
        <v>50</v>
      </c>
      <c r="Y11" s="25">
        <f>меню!E1677</f>
        <v>25</v>
      </c>
      <c r="Z11" s="25">
        <f>меню!E1777+меню!E1832</f>
        <v>164</v>
      </c>
      <c r="AA11" s="25">
        <f>меню!E1909+меню!E1933</f>
        <v>142</v>
      </c>
      <c r="AB11" s="14">
        <f t="shared" si="1"/>
        <v>2297</v>
      </c>
      <c r="AC11" s="14">
        <f t="shared" si="2"/>
        <v>114.85</v>
      </c>
      <c r="AD11" s="236">
        <f t="shared" si="0"/>
        <v>104.40909090909089</v>
      </c>
    </row>
    <row r="12" spans="1:30" ht="78.75" customHeight="1">
      <c r="A12" s="234">
        <v>7</v>
      </c>
      <c r="B12" s="643" t="s">
        <v>225</v>
      </c>
      <c r="C12" s="644"/>
      <c r="D12" s="644"/>
      <c r="E12" s="645"/>
      <c r="F12" s="14">
        <v>320</v>
      </c>
      <c r="G12" s="235">
        <v>192</v>
      </c>
      <c r="H12" s="25">
        <f>меню!D42+меню!D44+меню!D45+меню!D56+меню!D75+меню!D77</f>
        <v>159.9</v>
      </c>
      <c r="I12" s="25">
        <f>меню!D142+меню!D151+меню!D153+меню!D154+меню!D166+меню!D167</f>
        <v>218.4</v>
      </c>
      <c r="J12" s="25">
        <f>меню!D225+меню!D236+меню!D242+меню!D244+меню!D245</f>
        <v>227.5</v>
      </c>
      <c r="K12" s="25">
        <f>меню!D330+меню!D338+меню!D343+меню!D345+меню!D359+меню!D367+меню!D369+меню!D370</f>
        <v>202.40000000000003</v>
      </c>
      <c r="L12" s="25">
        <f>меню!D457+меню!D473+меню!D484</f>
        <v>121</v>
      </c>
      <c r="M12" s="25">
        <f>меню!D547+меню!D569+меню!D573+меню!D584+меню!D586+меню!D587+меню!D599+меню!D601</f>
        <v>281.96</v>
      </c>
      <c r="N12" s="244">
        <f>меню!D648+меню!D649+меню!D660+меню!D662+меню!D663+меню!D670+меню!D671</f>
        <v>209.9</v>
      </c>
      <c r="O12" s="244">
        <f>меню!E717+меню!E718+меню!E725+меню!E727+меню!E732+меню!E734+меню!E736+меню!E752</f>
        <v>195.5</v>
      </c>
      <c r="P12" s="25">
        <f>меню!E821+меню!D831+меню!D833+меню!D834+меню!D842+меню!D855+меню!D885</f>
        <v>173.39999999999998</v>
      </c>
      <c r="Q12" s="25" t="e">
        <f>меню!D953+меню!D967+меню!D965+меню!D960+меню!#REF!+меню!D1008+меню!D1006+меню!D1009</f>
        <v>#REF!</v>
      </c>
      <c r="R12" s="25">
        <f>меню!D1058+меню!D1059+меню!D1067+меню!D1084+меню!D1085</f>
        <v>205.5</v>
      </c>
      <c r="S12" s="25">
        <f>меню!E1137+меню!E1138+меню!E1146+меню!E1152+меню!E1154+меню!E1156+меню!E1167+меню!E1180+меню!E1180</f>
        <v>238.7</v>
      </c>
      <c r="T12" s="25">
        <f>меню!D1229+меню!D1240+меню!D1244+меню!D1261+меню!D1262</f>
        <v>113.5</v>
      </c>
      <c r="U12" s="25">
        <f>меню!E1316+меню!E1324+меню!E1329+меню!E1331+меню!E1346</f>
        <v>187</v>
      </c>
      <c r="V12" s="25">
        <f>меню!E1409+меню!E1410+меню!E1417+меню!D1435+меню!D1437</f>
        <v>138.4</v>
      </c>
      <c r="W12" s="25">
        <f>меню!E1489+меню!E1511+меню!E1513+меню!E1515+меню!E1527+меню!E1529+меню!E1530+меню!E1542+меню!E1544</f>
        <v>244.2</v>
      </c>
      <c r="X12" s="25">
        <f>меню!D1601+меню!D1610+меню!D1611+меню!D1621+меню!D1623</f>
        <v>207.2</v>
      </c>
      <c r="Y12" s="25">
        <f>меню!E1670+меню!E1674+меню!E1676+меню!E1681+меню!E1683+меню!E1685</f>
        <v>185.5</v>
      </c>
      <c r="Z12" s="25">
        <f>меню!E1750+меню!E1772+меню!E1774+меню!D1780+меню!D1782+меню!D1783+меню!D1791+меню!D1804+меню!D1835+меню!D1837+меню!D1845+меню!D1842+меню!D1847</f>
        <v>316.5</v>
      </c>
      <c r="AA12" s="25">
        <f>меню!E1904+меню!E1908+меню!E1913+меню!E1915+меню!E1952+меню!E1954+меню!E1956+меню!E1957</f>
        <v>241</v>
      </c>
      <c r="AB12" s="14" t="e">
        <f t="shared" si="1"/>
        <v>#REF!</v>
      </c>
      <c r="AC12" s="14" t="e">
        <f t="shared" si="2"/>
        <v>#REF!</v>
      </c>
      <c r="AD12" s="238" t="e">
        <f t="shared" si="0"/>
        <v>#REF!</v>
      </c>
    </row>
    <row r="13" spans="1:30" ht="15">
      <c r="A13" s="234">
        <v>8</v>
      </c>
      <c r="B13" s="634" t="s">
        <v>212</v>
      </c>
      <c r="C13" s="634"/>
      <c r="D13" s="634"/>
      <c r="E13" s="634"/>
      <c r="F13" s="14">
        <v>185</v>
      </c>
      <c r="G13" s="235">
        <v>85</v>
      </c>
      <c r="H13" s="240">
        <f>меню!D97</f>
        <v>30</v>
      </c>
      <c r="I13" s="25">
        <f>меню!C171</f>
        <v>100</v>
      </c>
      <c r="J13" s="25"/>
      <c r="K13" s="25">
        <f>меню!C324</f>
        <v>100</v>
      </c>
      <c r="L13" s="25">
        <f>меню!D459+меню!D513</f>
        <v>65</v>
      </c>
      <c r="M13" s="25">
        <f>меню!C604</f>
        <v>100</v>
      </c>
      <c r="N13" s="303">
        <f>меню!C634</f>
        <v>100</v>
      </c>
      <c r="O13" s="25">
        <f>меню!D775</f>
        <v>30</v>
      </c>
      <c r="P13" s="25">
        <f>меню!D815</f>
        <v>12</v>
      </c>
      <c r="Q13" s="25">
        <f>меню!C946+меню!D1015</f>
        <v>108</v>
      </c>
      <c r="R13" s="25">
        <f>меню!C1089+меню!D1091+меню!D1092</f>
        <v>141.5</v>
      </c>
      <c r="S13" s="25">
        <f>меню!D1187</f>
        <v>28.5</v>
      </c>
      <c r="T13" s="25">
        <f>меню!D1224+меню!C1272</f>
        <v>112</v>
      </c>
      <c r="U13" s="25">
        <f>меню!C1310+меню!C1352+меню!D1354</f>
        <v>208</v>
      </c>
      <c r="V13" s="25">
        <f>меню!D1456</f>
        <v>50</v>
      </c>
      <c r="W13" s="25">
        <f>меню!C1547+меню!D1549</f>
        <v>130</v>
      </c>
      <c r="X13" s="25">
        <f>меню!C1631</f>
        <v>100</v>
      </c>
      <c r="Y13" s="25">
        <f>меню!C1716+меню!D1664</f>
        <v>112</v>
      </c>
      <c r="Z13" s="25"/>
      <c r="AA13" s="25">
        <f>меню!C1900+меню!E1963</f>
        <v>130</v>
      </c>
      <c r="AB13" s="14">
        <f t="shared" si="1"/>
        <v>1657</v>
      </c>
      <c r="AC13" s="14">
        <f t="shared" si="2"/>
        <v>82.85</v>
      </c>
      <c r="AD13" s="238">
        <f t="shared" si="0"/>
        <v>97.47058823529412</v>
      </c>
    </row>
    <row r="14" spans="1:30" ht="15">
      <c r="A14" s="234">
        <v>9</v>
      </c>
      <c r="B14" s="634" t="s">
        <v>226</v>
      </c>
      <c r="C14" s="634"/>
      <c r="D14" s="634"/>
      <c r="E14" s="634"/>
      <c r="F14" s="14">
        <v>20</v>
      </c>
      <c r="G14" s="235">
        <v>10</v>
      </c>
      <c r="H14" s="25"/>
      <c r="I14" s="25">
        <f>меню!D173</f>
        <v>25</v>
      </c>
      <c r="J14" s="25">
        <f>меню!D288</f>
        <v>25</v>
      </c>
      <c r="K14" s="25">
        <f>меню!D402</f>
        <v>18</v>
      </c>
      <c r="L14" s="25"/>
      <c r="M14" s="25">
        <f>меню!D606</f>
        <v>18</v>
      </c>
      <c r="N14" s="25">
        <f>меню!D676</f>
        <v>18</v>
      </c>
      <c r="O14" s="25"/>
      <c r="P14" s="25">
        <f>меню!D893</f>
        <v>25</v>
      </c>
      <c r="Q14" s="25"/>
      <c r="R14" s="25"/>
      <c r="S14" s="25">
        <f>меню!D1186</f>
        <v>12</v>
      </c>
      <c r="T14" s="25">
        <f>меню!D1274</f>
        <v>25</v>
      </c>
      <c r="U14" s="25"/>
      <c r="V14" s="25"/>
      <c r="W14" s="25"/>
      <c r="X14" s="25">
        <f>меню!D1633</f>
        <v>18</v>
      </c>
      <c r="Y14" s="25"/>
      <c r="Z14" s="25">
        <f>меню!E1851</f>
        <v>18</v>
      </c>
      <c r="AA14" s="25"/>
      <c r="AB14" s="14">
        <f t="shared" si="1"/>
        <v>202</v>
      </c>
      <c r="AC14" s="14">
        <f t="shared" si="2"/>
        <v>10.1</v>
      </c>
      <c r="AD14" s="238">
        <f t="shared" si="0"/>
        <v>101</v>
      </c>
    </row>
    <row r="15" spans="1:30" ht="43.5" customHeight="1">
      <c r="A15" s="234">
        <v>10</v>
      </c>
      <c r="B15" s="638" t="s">
        <v>227</v>
      </c>
      <c r="C15" s="638"/>
      <c r="D15" s="638"/>
      <c r="E15" s="638"/>
      <c r="F15" s="14">
        <v>200</v>
      </c>
      <c r="G15" s="235">
        <v>120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4">
        <f t="shared" si="1"/>
        <v>0</v>
      </c>
      <c r="AC15" s="14">
        <f t="shared" si="2"/>
        <v>0</v>
      </c>
      <c r="AD15" s="241">
        <f t="shared" si="0"/>
        <v>0</v>
      </c>
    </row>
    <row r="16" spans="1:30" ht="15">
      <c r="A16" s="234">
        <v>11</v>
      </c>
      <c r="B16" s="634" t="s">
        <v>262</v>
      </c>
      <c r="C16" s="634"/>
      <c r="D16" s="634"/>
      <c r="E16" s="634"/>
      <c r="F16" s="14">
        <v>78</v>
      </c>
      <c r="G16" s="235">
        <v>44</v>
      </c>
      <c r="H16" s="25"/>
      <c r="I16" s="25">
        <f>меню!E144+меню!E158</f>
        <v>118</v>
      </c>
      <c r="J16" s="25">
        <f>меню!E234</f>
        <v>32</v>
      </c>
      <c r="K16" s="25">
        <f>меню!D351</f>
        <v>47.3</v>
      </c>
      <c r="L16" s="25"/>
      <c r="M16" s="25">
        <f>меню!D577</f>
        <v>22</v>
      </c>
      <c r="N16" s="25">
        <f>меню!D654</f>
        <v>32</v>
      </c>
      <c r="O16" s="25">
        <f>меню!D724</f>
        <v>32</v>
      </c>
      <c r="P16" s="25">
        <f>меню!D840+меню!D849</f>
        <v>93.8</v>
      </c>
      <c r="Q16" s="25">
        <f>меню!D959</f>
        <v>16</v>
      </c>
      <c r="R16" s="25">
        <f>меню!D1077</f>
        <v>86</v>
      </c>
      <c r="S16" s="25">
        <f>меню!D1145</f>
        <v>32</v>
      </c>
      <c r="T16" s="25"/>
      <c r="U16" s="25">
        <f>меню!D1342</f>
        <v>82.6</v>
      </c>
      <c r="V16" s="25"/>
      <c r="W16" s="25">
        <f>меню!E1520</f>
        <v>16</v>
      </c>
      <c r="X16" s="25">
        <f>меню!D1603+меню!D1619</f>
        <v>96</v>
      </c>
      <c r="Y16" s="25">
        <f>меню!D1673</f>
        <v>32</v>
      </c>
      <c r="Z16" s="25">
        <f>меню!E1789+меню!E1797</f>
        <v>93.8</v>
      </c>
      <c r="AA16" s="25">
        <f>меню!E1906</f>
        <v>16</v>
      </c>
      <c r="AB16" s="14">
        <f t="shared" si="1"/>
        <v>847.5</v>
      </c>
      <c r="AC16" s="14">
        <f t="shared" si="2"/>
        <v>42.375</v>
      </c>
      <c r="AD16" s="236">
        <f t="shared" si="0"/>
        <v>96.30681818181817</v>
      </c>
    </row>
    <row r="17" spans="1:30" ht="31.5" customHeight="1">
      <c r="A17" s="234">
        <v>12</v>
      </c>
      <c r="B17" s="638" t="s">
        <v>228</v>
      </c>
      <c r="C17" s="638"/>
      <c r="D17" s="638"/>
      <c r="E17" s="638"/>
      <c r="F17" s="14">
        <v>53</v>
      </c>
      <c r="G17" s="235">
        <v>32</v>
      </c>
      <c r="H17" s="25"/>
      <c r="I17" s="25"/>
      <c r="J17" s="25"/>
      <c r="K17" s="25"/>
      <c r="L17" s="25">
        <f>меню!D482</f>
        <v>68</v>
      </c>
      <c r="M17" s="25">
        <f>меню!D593</f>
        <v>78</v>
      </c>
      <c r="N17" s="239">
        <f>меню!D668</f>
        <v>68</v>
      </c>
      <c r="O17" s="25"/>
      <c r="P17" s="25"/>
      <c r="Q17" s="25" t="e">
        <f>меню!#REF!</f>
        <v>#REF!</v>
      </c>
      <c r="R17" s="25"/>
      <c r="S17" s="25">
        <f>меню!D1164</f>
        <v>70</v>
      </c>
      <c r="T17" s="25">
        <f>меню!E1233</f>
        <v>29</v>
      </c>
      <c r="U17" s="25"/>
      <c r="V17" s="25"/>
      <c r="W17" s="25">
        <f>меню!D1538</f>
        <v>75</v>
      </c>
      <c r="X17" s="25"/>
      <c r="Y17" s="25"/>
      <c r="Z17" s="25"/>
      <c r="AA17" s="25">
        <f>меню!E1921</f>
        <v>94</v>
      </c>
      <c r="AB17" s="14" t="e">
        <f t="shared" si="1"/>
        <v>#REF!</v>
      </c>
      <c r="AC17" s="14" t="e">
        <f t="shared" si="2"/>
        <v>#REF!</v>
      </c>
      <c r="AD17" s="236" t="e">
        <f t="shared" si="0"/>
        <v>#REF!</v>
      </c>
    </row>
    <row r="18" spans="1:30" ht="35.25" customHeight="1">
      <c r="A18" s="234">
        <v>13</v>
      </c>
      <c r="B18" s="643" t="s">
        <v>255</v>
      </c>
      <c r="C18" s="644"/>
      <c r="D18" s="644"/>
      <c r="E18" s="645"/>
      <c r="F18" s="14">
        <v>77</v>
      </c>
      <c r="G18" s="235">
        <v>46</v>
      </c>
      <c r="H18" s="25">
        <f>меню!D58</f>
        <v>85</v>
      </c>
      <c r="I18" s="25"/>
      <c r="J18" s="25">
        <f>меню!D252</f>
        <v>170</v>
      </c>
      <c r="K18" s="25"/>
      <c r="L18" s="25">
        <f>меню!D475</f>
        <v>86</v>
      </c>
      <c r="M18" s="25"/>
      <c r="N18" s="25"/>
      <c r="O18" s="25">
        <f>меню!D742</f>
        <v>110</v>
      </c>
      <c r="P18" s="25"/>
      <c r="Q18" s="25"/>
      <c r="R18" s="25">
        <f>меню!D1069</f>
        <v>85</v>
      </c>
      <c r="S18" s="25"/>
      <c r="T18" s="25">
        <f>меню!D1248</f>
        <v>87</v>
      </c>
      <c r="U18" s="25"/>
      <c r="V18" s="25">
        <f>меню!D1419</f>
        <v>86</v>
      </c>
      <c r="W18" s="25"/>
      <c r="X18" s="25"/>
      <c r="Y18" s="25">
        <f>меню!D1692</f>
        <v>170</v>
      </c>
      <c r="Z18" s="25"/>
      <c r="AA18" s="25"/>
      <c r="AB18" s="14">
        <f t="shared" si="1"/>
        <v>879</v>
      </c>
      <c r="AC18" s="14">
        <f t="shared" si="2"/>
        <v>43.95</v>
      </c>
      <c r="AD18" s="236">
        <f t="shared" si="0"/>
        <v>95.54347826086958</v>
      </c>
    </row>
    <row r="19" spans="1:30" ht="15">
      <c r="A19" s="234">
        <v>14</v>
      </c>
      <c r="B19" s="634" t="s">
        <v>213</v>
      </c>
      <c r="C19" s="634"/>
      <c r="D19" s="634"/>
      <c r="E19" s="634"/>
      <c r="F19" s="14">
        <v>40</v>
      </c>
      <c r="G19" s="235">
        <v>11</v>
      </c>
      <c r="H19" s="25">
        <f>меню!D65</f>
        <v>87</v>
      </c>
      <c r="I19" s="25"/>
      <c r="J19" s="25"/>
      <c r="K19" s="25">
        <f>меню!D335</f>
        <v>26</v>
      </c>
      <c r="L19" s="25"/>
      <c r="M19" s="25"/>
      <c r="N19" s="25"/>
      <c r="O19" s="25"/>
      <c r="P19" s="25"/>
      <c r="Q19" s="25"/>
      <c r="R19" s="25"/>
      <c r="S19" s="25"/>
      <c r="T19" s="25"/>
      <c r="U19" s="25">
        <f>меню!D1321</f>
        <v>26</v>
      </c>
      <c r="V19" s="25">
        <f>меню!D1425</f>
        <v>87</v>
      </c>
      <c r="W19" s="25"/>
      <c r="X19" s="25"/>
      <c r="Y19" s="25"/>
      <c r="Z19" s="25"/>
      <c r="AA19" s="25"/>
      <c r="AB19" s="14">
        <f t="shared" si="1"/>
        <v>226</v>
      </c>
      <c r="AC19" s="14">
        <f t="shared" si="2"/>
        <v>11.3</v>
      </c>
      <c r="AD19" s="236">
        <f t="shared" si="0"/>
        <v>102.72727272727273</v>
      </c>
    </row>
    <row r="20" spans="1:30" ht="15">
      <c r="A20" s="234">
        <v>15</v>
      </c>
      <c r="B20" s="634" t="s">
        <v>229</v>
      </c>
      <c r="C20" s="634"/>
      <c r="D20" s="634"/>
      <c r="E20" s="634"/>
      <c r="F20" s="14">
        <v>350</v>
      </c>
      <c r="G20" s="235">
        <v>180</v>
      </c>
      <c r="H20" s="25">
        <f>меню!D16</f>
        <v>110</v>
      </c>
      <c r="I20" s="25">
        <f>меню!D116+меню!D132</f>
        <v>225</v>
      </c>
      <c r="J20" s="25">
        <f>меню!D216</f>
        <v>130</v>
      </c>
      <c r="K20" s="25">
        <f>меню!D307+меню!D322+меню!D357+меню!D394</f>
        <v>208</v>
      </c>
      <c r="L20" s="25">
        <f>меню!E421+меню!E446+меню!E486</f>
        <v>221</v>
      </c>
      <c r="M20" s="25">
        <f>меню!D537+меню!D559</f>
        <v>142</v>
      </c>
      <c r="N20" s="25">
        <f>меню!D638</f>
        <v>100</v>
      </c>
      <c r="O20" s="25">
        <f>меню!E693+меню!E707+меню!E767</f>
        <v>358</v>
      </c>
      <c r="P20" s="25">
        <f>меню!D793+меню!D854</f>
        <v>62</v>
      </c>
      <c r="Q20" s="25">
        <f>меню!D921+меню!D940+меню!D989</f>
        <v>229</v>
      </c>
      <c r="R20" s="25">
        <f>меню!E1031</f>
        <v>110</v>
      </c>
      <c r="S20" s="25">
        <f>меню!D1111+меню!D1127+меню!D1166</f>
        <v>240</v>
      </c>
      <c r="T20" s="25"/>
      <c r="U20" s="25">
        <f>меню!D1293+меню!D1308</f>
        <v>160</v>
      </c>
      <c r="V20" s="25">
        <f>меню!D1373+меню!D1398</f>
        <v>210</v>
      </c>
      <c r="W20" s="25">
        <f>меню!E1479+меню!E1501</f>
        <v>142</v>
      </c>
      <c r="X20" s="25">
        <f>меню!D1591</f>
        <v>100</v>
      </c>
      <c r="Y20" s="25">
        <f>меню!D1650+меню!D1709+меню!D1720</f>
        <v>388</v>
      </c>
      <c r="Z20" s="25">
        <f>меню!D1740+меню!D1762+меню!D1803</f>
        <v>162</v>
      </c>
      <c r="AA20" s="25">
        <f>меню!D1871+меню!E1898+меню!E1928+меню!E1937</f>
        <v>216.5</v>
      </c>
      <c r="AB20" s="14">
        <f t="shared" si="1"/>
        <v>3513.5</v>
      </c>
      <c r="AC20" s="14">
        <f t="shared" si="2"/>
        <v>175.675</v>
      </c>
      <c r="AD20" s="236">
        <f t="shared" si="0"/>
        <v>97.59722222222223</v>
      </c>
    </row>
    <row r="21" spans="1:30" ht="24" customHeight="1">
      <c r="A21" s="234">
        <v>16</v>
      </c>
      <c r="B21" s="638" t="s">
        <v>230</v>
      </c>
      <c r="C21" s="638"/>
      <c r="D21" s="638"/>
      <c r="E21" s="638"/>
      <c r="F21" s="14">
        <v>180</v>
      </c>
      <c r="G21" s="235">
        <v>80</v>
      </c>
      <c r="H21" s="25">
        <f>меню!D29</f>
        <v>125</v>
      </c>
      <c r="I21" s="25"/>
      <c r="J21" s="25">
        <f>меню!D208</f>
        <v>125</v>
      </c>
      <c r="K21" s="25"/>
      <c r="L21" s="25">
        <f>меню!E438</f>
        <v>125</v>
      </c>
      <c r="M21" s="25">
        <f>меню!E551</f>
        <v>125</v>
      </c>
      <c r="N21" s="25"/>
      <c r="O21" s="25">
        <f>меню!D699</f>
        <v>125</v>
      </c>
      <c r="P21" s="25">
        <f>меню!D807</f>
        <v>125</v>
      </c>
      <c r="Q21" s="25"/>
      <c r="R21" s="25">
        <f>меню!D1044</f>
        <v>125</v>
      </c>
      <c r="S21" s="25"/>
      <c r="T21" s="25">
        <f>меню!D1216</f>
        <v>125</v>
      </c>
      <c r="U21" s="25"/>
      <c r="V21" s="25">
        <f>меню!D1390</f>
        <v>125</v>
      </c>
      <c r="W21" s="25">
        <f>меню!E1493</f>
        <v>125</v>
      </c>
      <c r="X21" s="25">
        <f>меню!D1583</f>
        <v>125</v>
      </c>
      <c r="Y21" s="25">
        <f>меню!E1656</f>
        <v>125</v>
      </c>
      <c r="Z21" s="25">
        <f>меню!E1754</f>
        <v>125</v>
      </c>
      <c r="AA21" s="25"/>
      <c r="AB21" s="14">
        <f t="shared" si="1"/>
        <v>1625</v>
      </c>
      <c r="AC21" s="14">
        <f t="shared" si="2"/>
        <v>81.25</v>
      </c>
      <c r="AD21" s="236">
        <f t="shared" si="0"/>
        <v>101.5625</v>
      </c>
    </row>
    <row r="22" spans="1:30" ht="15">
      <c r="A22" s="234">
        <v>17</v>
      </c>
      <c r="B22" s="634" t="s">
        <v>231</v>
      </c>
      <c r="C22" s="634"/>
      <c r="D22" s="634"/>
      <c r="E22" s="634"/>
      <c r="F22" s="14">
        <v>60</v>
      </c>
      <c r="G22" s="235">
        <v>36</v>
      </c>
      <c r="H22" s="25"/>
      <c r="I22" s="25"/>
      <c r="J22" s="25">
        <f>меню!D198</f>
        <v>175.1</v>
      </c>
      <c r="K22" s="25"/>
      <c r="L22" s="25"/>
      <c r="M22" s="25"/>
      <c r="N22" s="25">
        <f>меню!D625</f>
        <v>175.1</v>
      </c>
      <c r="O22" s="25"/>
      <c r="P22" s="25"/>
      <c r="Q22" s="25"/>
      <c r="R22" s="25"/>
      <c r="S22" s="25"/>
      <c r="T22" s="25">
        <f>меню!D1206</f>
        <v>175.1</v>
      </c>
      <c r="U22" s="25"/>
      <c r="V22" s="25"/>
      <c r="W22" s="25"/>
      <c r="X22" s="25">
        <f>меню!D1572</f>
        <v>169</v>
      </c>
      <c r="Y22" s="25"/>
      <c r="Z22" s="25"/>
      <c r="AA22" s="25"/>
      <c r="AB22" s="14">
        <f t="shared" si="1"/>
        <v>694.3</v>
      </c>
      <c r="AC22" s="14">
        <f t="shared" si="2"/>
        <v>34.714999999999996</v>
      </c>
      <c r="AD22" s="236">
        <f t="shared" si="0"/>
        <v>96.43055555555554</v>
      </c>
    </row>
    <row r="23" spans="1:30" ht="15">
      <c r="A23" s="234">
        <v>18</v>
      </c>
      <c r="B23" s="634" t="s">
        <v>214</v>
      </c>
      <c r="C23" s="634"/>
      <c r="D23" s="634"/>
      <c r="E23" s="634"/>
      <c r="F23" s="14">
        <v>15</v>
      </c>
      <c r="G23" s="235">
        <v>9</v>
      </c>
      <c r="H23" s="25"/>
      <c r="I23" s="25">
        <f>меню!E113</f>
        <v>15</v>
      </c>
      <c r="J23" s="25"/>
      <c r="K23" s="25">
        <f>меню!E303</f>
        <v>20</v>
      </c>
      <c r="L23" s="25">
        <f>меню!E510</f>
        <v>15</v>
      </c>
      <c r="M23" s="25">
        <f>меню!E533+меню!E572</f>
        <v>35</v>
      </c>
      <c r="N23" s="25"/>
      <c r="O23" s="25"/>
      <c r="P23" s="25">
        <f>меню!E789</f>
        <v>20</v>
      </c>
      <c r="Q23" s="25"/>
      <c r="R23" s="25"/>
      <c r="S23" s="25">
        <f>меню!E1108</f>
        <v>15</v>
      </c>
      <c r="T23" s="25"/>
      <c r="U23" s="25">
        <f>меню!E1289</f>
        <v>20</v>
      </c>
      <c r="V23" s="25"/>
      <c r="W23" s="25">
        <f>меню!E1475</f>
        <v>20</v>
      </c>
      <c r="X23" s="25"/>
      <c r="Y23" s="25"/>
      <c r="Z23" s="25">
        <f>меню!E1736</f>
        <v>20</v>
      </c>
      <c r="AA23" s="25"/>
      <c r="AB23" s="14">
        <f t="shared" si="1"/>
        <v>180</v>
      </c>
      <c r="AC23" s="14">
        <f t="shared" si="2"/>
        <v>9</v>
      </c>
      <c r="AD23" s="238">
        <f t="shared" si="0"/>
        <v>100</v>
      </c>
    </row>
    <row r="24" spans="1:30" ht="15">
      <c r="A24" s="234">
        <v>19</v>
      </c>
      <c r="B24" s="634" t="s">
        <v>232</v>
      </c>
      <c r="C24" s="634"/>
      <c r="D24" s="634"/>
      <c r="E24" s="634"/>
      <c r="F24" s="14">
        <v>10</v>
      </c>
      <c r="G24" s="235">
        <v>5.5</v>
      </c>
      <c r="H24" s="25">
        <f>меню!D71</f>
        <v>11</v>
      </c>
      <c r="I24" s="25"/>
      <c r="J24" s="25">
        <f>меню!D202+меню!D247</f>
        <v>18.4</v>
      </c>
      <c r="K24" s="25">
        <f>меню!D347</f>
        <v>5</v>
      </c>
      <c r="L24" s="25"/>
      <c r="M24" s="25">
        <f>меню!D589</f>
        <v>5</v>
      </c>
      <c r="N24" s="25">
        <f>меню!D629</f>
        <v>13.4</v>
      </c>
      <c r="O24" s="25">
        <f>меню!E738</f>
        <v>5</v>
      </c>
      <c r="P24" s="25"/>
      <c r="Q24" s="25">
        <f>меню!E969</f>
        <v>5</v>
      </c>
      <c r="R24" s="25"/>
      <c r="S24" s="25">
        <f>меню!E1157</f>
        <v>5</v>
      </c>
      <c r="T24" s="25">
        <f>меню!D1210</f>
        <v>13.4</v>
      </c>
      <c r="U24" s="25">
        <f>меню!E1333</f>
        <v>5</v>
      </c>
      <c r="V24" s="25"/>
      <c r="W24" s="25">
        <f>меню!D1532</f>
        <v>5</v>
      </c>
      <c r="X24" s="25">
        <f>меню!D1577</f>
        <v>7.2</v>
      </c>
      <c r="Y24" s="25">
        <f>меню!E1687</f>
        <v>5</v>
      </c>
      <c r="Z24" s="25"/>
      <c r="AA24" s="25">
        <f>меню!E1917</f>
        <v>5</v>
      </c>
      <c r="AB24" s="14">
        <f t="shared" si="1"/>
        <v>108.4</v>
      </c>
      <c r="AC24" s="14">
        <f t="shared" si="2"/>
        <v>5.42</v>
      </c>
      <c r="AD24" s="238">
        <f t="shared" si="0"/>
        <v>98.54545454545455</v>
      </c>
    </row>
    <row r="25" spans="1:30" ht="15">
      <c r="A25" s="234">
        <v>20</v>
      </c>
      <c r="B25" s="634" t="s">
        <v>215</v>
      </c>
      <c r="C25" s="634"/>
      <c r="D25" s="634"/>
      <c r="E25" s="634"/>
      <c r="F25" s="14">
        <v>35</v>
      </c>
      <c r="G25" s="235">
        <v>19</v>
      </c>
      <c r="H25" s="239">
        <f>меню!E13+меню!E18+меню!E57+меню!E76+меню!E94</f>
        <v>25.8</v>
      </c>
      <c r="I25" s="25">
        <f>меню!E112+меню!E125+меню!E155</f>
        <v>18</v>
      </c>
      <c r="J25" s="25">
        <f>меню!D194+меню!D204+меню!D285</f>
        <v>24.4</v>
      </c>
      <c r="K25" s="239">
        <f>меню!E311+меню!E346+меню!E365+меню!E399</f>
        <v>16.8</v>
      </c>
      <c r="L25" s="25">
        <f>меню!E417+меню!E428+меню!E489+меню!E508</f>
        <v>30</v>
      </c>
      <c r="M25" s="25">
        <f>меню!E544</f>
        <v>5</v>
      </c>
      <c r="N25" s="25">
        <f>меню!D631+меню!D664</f>
        <v>14.4</v>
      </c>
      <c r="O25" s="25">
        <f>меню!E691+меню!E695+меню!E757+меню!E772</f>
        <v>27</v>
      </c>
      <c r="P25" s="25">
        <f>меню!D800+меню!D890</f>
        <v>10</v>
      </c>
      <c r="Q25" s="25">
        <f>меню!E954+меню!E968+меню!E994</f>
        <v>15.3</v>
      </c>
      <c r="R25" s="25">
        <f>меню!E1028+меню!E1033+меню!E1068</f>
        <v>20</v>
      </c>
      <c r="S25" s="25">
        <f>меню!E1107+меню!E1120+меню!E1170+меню!E1178</f>
        <v>24.5</v>
      </c>
      <c r="T25" s="25">
        <f>меню!E1202+меню!E1212+меню!E1242+меню!E1270</f>
        <v>29.4</v>
      </c>
      <c r="U25" s="25">
        <f>меню!E1297+меню!E1332+меню!E1350</f>
        <v>15</v>
      </c>
      <c r="V25" s="25">
        <f>меню!E1369+меню!E1380+меню!E1436+меню!E1453</f>
        <v>20.8</v>
      </c>
      <c r="W25" s="25">
        <f>меню!E1486</f>
        <v>5</v>
      </c>
      <c r="X25" s="25">
        <f>меню!E1568+меню!E1579+меню!E1629</f>
        <v>17</v>
      </c>
      <c r="Y25" s="25">
        <f>меню!E1652+меню!E1703+меню!E1714</f>
        <v>12</v>
      </c>
      <c r="Z25" s="25">
        <f>меню!E1747+меню!E1841</f>
        <v>8.6</v>
      </c>
      <c r="AA25" s="25">
        <f>меню!E1866+меню!E1873+меню!E1916+меню!E1927+меню!E1942</f>
        <v>22.3</v>
      </c>
      <c r="AB25" s="14">
        <f t="shared" si="1"/>
        <v>361.3</v>
      </c>
      <c r="AC25" s="14">
        <f t="shared" si="2"/>
        <v>18.065</v>
      </c>
      <c r="AD25" s="236">
        <f t="shared" si="0"/>
        <v>95.07894736842107</v>
      </c>
    </row>
    <row r="26" spans="1:30" ht="15">
      <c r="A26" s="234">
        <v>21</v>
      </c>
      <c r="B26" s="634" t="s">
        <v>216</v>
      </c>
      <c r="C26" s="634"/>
      <c r="D26" s="634"/>
      <c r="E26" s="634"/>
      <c r="F26" s="14">
        <v>18</v>
      </c>
      <c r="G26" s="235">
        <v>10</v>
      </c>
      <c r="H26" s="25">
        <f>меню!E46+меню!E68</f>
        <v>10</v>
      </c>
      <c r="I26" s="25">
        <f>меню!D169</f>
        <v>6.5</v>
      </c>
      <c r="J26" s="25">
        <f>меню!D228+меню!D248+меню!D263</f>
        <v>15</v>
      </c>
      <c r="K26" s="25">
        <f>меню!E331+меню!E363</f>
        <v>8</v>
      </c>
      <c r="L26" s="25">
        <f>меню!D462+меню!D474</f>
        <v>7.2</v>
      </c>
      <c r="M26" s="25">
        <f>меню!E542+меню!E574+меню!E588+меню!E602</f>
        <v>20</v>
      </c>
      <c r="N26" s="25">
        <f>меню!D650+меню!D673</f>
        <v>8.2</v>
      </c>
      <c r="O26" s="25">
        <f>меню!D719+меню!D737+меню!D756</f>
        <v>15</v>
      </c>
      <c r="P26" s="25">
        <f>меню!E798+меню!E822</f>
        <v>8</v>
      </c>
      <c r="Q26" s="25" t="e">
        <f>меню!#REF!+меню!E1005</f>
        <v>#REF!</v>
      </c>
      <c r="R26" s="25">
        <f>меню!E1060+меню!E1087</f>
        <v>8.2</v>
      </c>
      <c r="S26" s="25">
        <f>меню!E1140+меню!E1158+меню!E1183</f>
        <v>15</v>
      </c>
      <c r="T26" s="25">
        <f>меню!E1231+меню!E1258</f>
        <v>4.8</v>
      </c>
      <c r="U26" s="25">
        <f>меню!D1347</f>
        <v>6</v>
      </c>
      <c r="V26" s="25">
        <f>меню!E1418+меню!E1428</f>
        <v>10</v>
      </c>
      <c r="W26" s="25">
        <f>меню!E1484+меню!E1516+меню!E1531+меню!E1545</f>
        <v>19</v>
      </c>
      <c r="X26" s="25">
        <f>меню!E1581+меню!E1614+меню!E1622</f>
        <v>12.2</v>
      </c>
      <c r="Y26" s="25">
        <f>меню!E1686</f>
        <v>5</v>
      </c>
      <c r="Z26" s="25">
        <f>меню!E1745+меню!E1785+меню!E1836</f>
        <v>11.5</v>
      </c>
      <c r="AA26" s="25">
        <f>меню!E1926+меню!E1953</f>
        <v>3.3</v>
      </c>
      <c r="AB26" s="14" t="e">
        <f t="shared" si="1"/>
        <v>#REF!</v>
      </c>
      <c r="AC26" s="14" t="e">
        <f t="shared" si="2"/>
        <v>#REF!</v>
      </c>
      <c r="AD26" s="236" t="e">
        <f t="shared" si="0"/>
        <v>#REF!</v>
      </c>
    </row>
    <row r="27" spans="1:30" ht="15">
      <c r="A27" s="234">
        <v>22</v>
      </c>
      <c r="B27" s="634" t="s">
        <v>233</v>
      </c>
      <c r="C27" s="634"/>
      <c r="D27" s="634"/>
      <c r="E27" s="634"/>
      <c r="F27" s="14">
        <v>40</v>
      </c>
      <c r="G27" s="235">
        <v>30</v>
      </c>
      <c r="H27" s="25"/>
      <c r="I27" s="25"/>
      <c r="J27" s="25">
        <f>меню!D201</f>
        <v>8.4</v>
      </c>
      <c r="K27" s="25">
        <f>меню!D360</f>
        <v>1</v>
      </c>
      <c r="L27" s="25"/>
      <c r="M27" s="25">
        <f>меню!D536</f>
        <v>110</v>
      </c>
      <c r="N27" s="25">
        <f>меню!D628+меню!D647</f>
        <v>28.4</v>
      </c>
      <c r="O27" s="25">
        <f>меню!E754</f>
        <v>3.4</v>
      </c>
      <c r="P27" s="244">
        <f>меню!D792+меню!D844</f>
        <v>112</v>
      </c>
      <c r="Q27" s="25">
        <f>меню!D952</f>
        <v>35</v>
      </c>
      <c r="R27" s="25">
        <f>меню!D1057</f>
        <v>20</v>
      </c>
      <c r="S27" s="25"/>
      <c r="T27" s="25">
        <f>меню!D1209+меню!D1230</f>
        <v>41.4</v>
      </c>
      <c r="U27" s="25">
        <f>меню!D1348</f>
        <v>7</v>
      </c>
      <c r="V27" s="25"/>
      <c r="W27" s="25">
        <f>меню!D1478</f>
        <v>110</v>
      </c>
      <c r="X27" s="25">
        <f>меню!D1576</f>
        <v>7.2</v>
      </c>
      <c r="Y27" s="25"/>
      <c r="Z27" s="25">
        <f>меню!D1739+меню!D1793</f>
        <v>112</v>
      </c>
      <c r="AA27" s="25"/>
      <c r="AB27" s="14">
        <f t="shared" si="1"/>
        <v>595.8</v>
      </c>
      <c r="AC27" s="14">
        <f t="shared" si="2"/>
        <v>29.79</v>
      </c>
      <c r="AD27" s="236">
        <f t="shared" si="0"/>
        <v>99.3</v>
      </c>
    </row>
    <row r="28" spans="1:30" ht="105" customHeight="1">
      <c r="A28" s="242">
        <v>23</v>
      </c>
      <c r="B28" s="635" t="s">
        <v>234</v>
      </c>
      <c r="C28" s="636"/>
      <c r="D28" s="636"/>
      <c r="E28" s="637"/>
      <c r="F28" s="243">
        <v>35</v>
      </c>
      <c r="G28" s="235">
        <v>25</v>
      </c>
      <c r="H28" s="25">
        <f>меню!E19+меню!E36+меню!E99</f>
        <v>33.6</v>
      </c>
      <c r="I28" s="25">
        <f>меню!E126+меню!E130+меню!E174</f>
        <v>14.5</v>
      </c>
      <c r="J28" s="25">
        <f>меню!D200+меню!D221+меню!D227+меню!D289</f>
        <v>40.4</v>
      </c>
      <c r="K28" s="25">
        <f>меню!D309+меню!D321+меню!D403</f>
        <v>20.5</v>
      </c>
      <c r="L28" s="25">
        <f>меню!D427+меню!D445+меню!D461+меню!D515</f>
        <v>34.3</v>
      </c>
      <c r="M28" s="25">
        <f>меню!D558+меню!D607</f>
        <v>12</v>
      </c>
      <c r="N28" s="25">
        <f>меню!D627+меню!D637+меню!D677</f>
        <v>34.4</v>
      </c>
      <c r="O28" s="25">
        <f>меню!E696+меню!E706+меню!E777</f>
        <v>28.5</v>
      </c>
      <c r="P28" s="25">
        <f>меню!E814+меню!E824+меню!E894</f>
        <v>22</v>
      </c>
      <c r="Q28" s="25">
        <f>меню!E916+меню!E939+меню!E1012+меню!E1018</f>
        <v>24.799999999999997</v>
      </c>
      <c r="R28" s="25">
        <f>меню!E1034+меню!E1051+меню!E1095</f>
        <v>25.6</v>
      </c>
      <c r="S28" s="25">
        <f>меню!E1121+меню!E1125+меню!E1139+меню!E1189</f>
        <v>20.5</v>
      </c>
      <c r="T28" s="25">
        <f>меню!E1208+меню!E1223+меню!E1275</f>
        <v>36.4</v>
      </c>
      <c r="U28" s="25">
        <f>меню!E1295+меню!E1307+меню!E1357</f>
        <v>20.5</v>
      </c>
      <c r="V28" s="25">
        <f>меню!E1379+меню!E1397+меню!E1457</f>
        <v>24.6</v>
      </c>
      <c r="W28" s="25">
        <f>меню!E1500+меню!E1517+меню!E1551</f>
        <v>28.2</v>
      </c>
      <c r="X28" s="25">
        <f>меню!E1575+меню!E1590+меню!E1634</f>
        <v>26</v>
      </c>
      <c r="Y28" s="25">
        <f>меню!E1653+меню!E1663+меню!E1725</f>
        <v>19.5</v>
      </c>
      <c r="Z28" s="25">
        <f>меню!E1761+меню!E1849+меню!E1852</f>
        <v>18.6</v>
      </c>
      <c r="AA28" s="25">
        <f>меню!E1874+меню!E1897+меню!E1965</f>
        <v>31.6</v>
      </c>
      <c r="AB28" s="14">
        <f t="shared" si="1"/>
        <v>516.5</v>
      </c>
      <c r="AC28" s="14">
        <f t="shared" si="2"/>
        <v>25.825</v>
      </c>
      <c r="AD28" s="238">
        <f t="shared" si="0"/>
        <v>103.3</v>
      </c>
    </row>
    <row r="29" spans="1:30" ht="15">
      <c r="A29" s="234">
        <v>24</v>
      </c>
      <c r="B29" s="634" t="s">
        <v>217</v>
      </c>
      <c r="C29" s="634"/>
      <c r="D29" s="634"/>
      <c r="E29" s="634"/>
      <c r="F29" s="14">
        <v>15</v>
      </c>
      <c r="G29" s="235">
        <v>5.5</v>
      </c>
      <c r="H29" s="25"/>
      <c r="I29" s="25"/>
      <c r="J29" s="25">
        <f>меню!E195+меню!E206</f>
        <v>30</v>
      </c>
      <c r="K29" s="25"/>
      <c r="L29" s="25"/>
      <c r="M29" s="25"/>
      <c r="N29" s="25">
        <f>меню!E622+меню!E633</f>
        <v>30</v>
      </c>
      <c r="O29" s="25"/>
      <c r="P29" s="25"/>
      <c r="Q29" s="25">
        <f>меню!E909</f>
        <v>10</v>
      </c>
      <c r="R29" s="25"/>
      <c r="S29" s="25"/>
      <c r="T29" s="25"/>
      <c r="U29" s="25"/>
      <c r="V29" s="25"/>
      <c r="W29" s="25"/>
      <c r="X29" s="25">
        <f>меню!E1569+меню!E1580</f>
        <v>30</v>
      </c>
      <c r="Y29" s="25"/>
      <c r="Z29" s="25"/>
      <c r="AA29" s="25">
        <f>меню!E1867</f>
        <v>10</v>
      </c>
      <c r="AB29" s="14">
        <f t="shared" si="1"/>
        <v>110</v>
      </c>
      <c r="AC29" s="14">
        <f t="shared" si="2"/>
        <v>5.5</v>
      </c>
      <c r="AD29" s="236">
        <f t="shared" si="0"/>
        <v>100</v>
      </c>
    </row>
    <row r="30" spans="1:30" ht="15">
      <c r="A30" s="234">
        <v>25</v>
      </c>
      <c r="B30" s="634" t="s">
        <v>218</v>
      </c>
      <c r="C30" s="634"/>
      <c r="D30" s="634"/>
      <c r="E30" s="634"/>
      <c r="F30" s="14">
        <v>2</v>
      </c>
      <c r="G30" s="235">
        <v>0.45</v>
      </c>
      <c r="H30" s="25">
        <f>меню!D35</f>
        <v>1</v>
      </c>
      <c r="I30" s="25"/>
      <c r="J30" s="25"/>
      <c r="K30" s="25">
        <f>меню!D320</f>
        <v>1</v>
      </c>
      <c r="L30" s="25"/>
      <c r="M30" s="244"/>
      <c r="N30" s="25"/>
      <c r="O30" s="25"/>
      <c r="P30" s="25">
        <f>меню!D813</f>
        <v>1</v>
      </c>
      <c r="Q30" s="25">
        <f>меню!E1016</f>
        <v>0.3</v>
      </c>
      <c r="R30" s="25">
        <f>меню!E1050</f>
        <v>1</v>
      </c>
      <c r="S30" s="25"/>
      <c r="T30" s="25">
        <f>меню!E1222</f>
        <v>1</v>
      </c>
      <c r="U30" s="25">
        <f>меню!E1306+меню!E1355</f>
        <v>1.3</v>
      </c>
      <c r="V30" s="25"/>
      <c r="W30" s="25"/>
      <c r="X30" s="25"/>
      <c r="Y30" s="25">
        <f>меню!D1662</f>
        <v>1</v>
      </c>
      <c r="Z30" s="25"/>
      <c r="AA30" s="25">
        <f>меню!E1896</f>
        <v>1</v>
      </c>
      <c r="AB30" s="14">
        <f t="shared" si="1"/>
        <v>8.6</v>
      </c>
      <c r="AC30" s="14">
        <f t="shared" si="2"/>
        <v>0.43</v>
      </c>
      <c r="AD30" s="236">
        <f t="shared" si="0"/>
        <v>95.55555555555554</v>
      </c>
    </row>
    <row r="31" spans="1:30" ht="15">
      <c r="A31" s="234">
        <v>26</v>
      </c>
      <c r="B31" s="634" t="s">
        <v>219</v>
      </c>
      <c r="C31" s="634"/>
      <c r="D31" s="634"/>
      <c r="E31" s="634"/>
      <c r="F31" s="14">
        <v>1.2</v>
      </c>
      <c r="G31" s="235">
        <v>1.4</v>
      </c>
      <c r="H31" s="25"/>
      <c r="I31" s="25">
        <f>меню!D129</f>
        <v>7</v>
      </c>
      <c r="J31" s="25"/>
      <c r="K31" s="25"/>
      <c r="L31" s="25"/>
      <c r="M31" s="25">
        <f>меню!D557</f>
        <v>7</v>
      </c>
      <c r="N31" s="25"/>
      <c r="O31" s="25"/>
      <c r="P31" s="25"/>
      <c r="Q31" s="25"/>
      <c r="R31" s="25"/>
      <c r="S31" s="25">
        <f>меню!D1124</f>
        <v>7</v>
      </c>
      <c r="T31" s="25"/>
      <c r="U31" s="25"/>
      <c r="V31" s="25"/>
      <c r="W31" s="25"/>
      <c r="X31" s="25">
        <f>меню!D1589</f>
        <v>7</v>
      </c>
      <c r="Y31" s="25"/>
      <c r="Z31" s="25"/>
      <c r="AA31" s="25"/>
      <c r="AB31" s="14">
        <f t="shared" si="1"/>
        <v>28</v>
      </c>
      <c r="AC31" s="14">
        <f t="shared" si="2"/>
        <v>1.4</v>
      </c>
      <c r="AD31" s="236">
        <f t="shared" si="0"/>
        <v>100</v>
      </c>
    </row>
    <row r="32" spans="1:30" ht="15">
      <c r="A32" s="234">
        <v>27</v>
      </c>
      <c r="B32" s="639" t="s">
        <v>220</v>
      </c>
      <c r="C32" s="640"/>
      <c r="D32" s="640"/>
      <c r="E32" s="641"/>
      <c r="F32" s="14">
        <v>2</v>
      </c>
      <c r="G32" s="235">
        <v>1.6</v>
      </c>
      <c r="H32" s="25"/>
      <c r="I32" s="25"/>
      <c r="J32" s="25">
        <f>меню!D214</f>
        <v>4</v>
      </c>
      <c r="K32" s="25"/>
      <c r="L32" s="25">
        <f>меню!E444</f>
        <v>4</v>
      </c>
      <c r="M32" s="25"/>
      <c r="N32" s="25">
        <f>меню!D636</f>
        <v>4</v>
      </c>
      <c r="O32" s="25">
        <f>меню!D705</f>
        <v>4</v>
      </c>
      <c r="P32" s="25"/>
      <c r="Q32" s="25">
        <f>меню!D938</f>
        <v>4</v>
      </c>
      <c r="R32" s="25"/>
      <c r="S32" s="25"/>
      <c r="T32" s="25"/>
      <c r="U32" s="25"/>
      <c r="V32" s="25">
        <f>меню!E1396</f>
        <v>4</v>
      </c>
      <c r="W32" s="25">
        <f>меню!E1499</f>
        <v>4</v>
      </c>
      <c r="X32" s="25"/>
      <c r="Y32" s="25"/>
      <c r="Z32" s="25">
        <f>меню!D1760</f>
        <v>4</v>
      </c>
      <c r="AA32" s="25"/>
      <c r="AB32" s="14">
        <f t="shared" si="1"/>
        <v>32</v>
      </c>
      <c r="AC32" s="14">
        <f t="shared" si="2"/>
        <v>1.6</v>
      </c>
      <c r="AD32" s="236">
        <f t="shared" si="0"/>
        <v>100</v>
      </c>
    </row>
    <row r="33" spans="1:30" ht="15">
      <c r="A33" s="234">
        <v>28</v>
      </c>
      <c r="B33" s="639" t="s">
        <v>221</v>
      </c>
      <c r="C33" s="640"/>
      <c r="D33" s="640"/>
      <c r="E33" s="641"/>
      <c r="F33" s="14">
        <v>4</v>
      </c>
      <c r="G33" s="235">
        <v>2.4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14">
        <f t="shared" si="1"/>
        <v>0</v>
      </c>
      <c r="AC33" s="14">
        <f t="shared" si="2"/>
        <v>0</v>
      </c>
      <c r="AD33" s="236">
        <f t="shared" si="0"/>
        <v>0</v>
      </c>
    </row>
    <row r="34" spans="1:30" ht="15">
      <c r="A34" s="234">
        <v>29</v>
      </c>
      <c r="B34" s="634" t="s">
        <v>222</v>
      </c>
      <c r="C34" s="634"/>
      <c r="D34" s="634"/>
      <c r="E34" s="634"/>
      <c r="F34" s="14">
        <v>0.3</v>
      </c>
      <c r="G34" s="235">
        <v>0.2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14">
        <f t="shared" si="1"/>
        <v>0</v>
      </c>
      <c r="AC34" s="14">
        <f t="shared" si="2"/>
        <v>0</v>
      </c>
      <c r="AD34" s="236">
        <f t="shared" si="0"/>
        <v>0</v>
      </c>
    </row>
    <row r="35" spans="1:30" ht="15">
      <c r="A35" s="222">
        <v>30</v>
      </c>
      <c r="B35" s="639" t="s">
        <v>223</v>
      </c>
      <c r="C35" s="640"/>
      <c r="D35" s="640"/>
      <c r="E35" s="641"/>
      <c r="F35" s="245">
        <v>2</v>
      </c>
      <c r="G35" s="235">
        <v>1.2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14">
        <f t="shared" si="1"/>
        <v>0</v>
      </c>
      <c r="AC35" s="14">
        <f t="shared" si="2"/>
        <v>0</v>
      </c>
      <c r="AD35" s="236">
        <f t="shared" si="0"/>
        <v>0</v>
      </c>
    </row>
    <row r="36" spans="1:30" ht="15.75" thickBot="1">
      <c r="A36" s="247">
        <v>31</v>
      </c>
      <c r="B36" s="642" t="s">
        <v>224</v>
      </c>
      <c r="C36" s="642"/>
      <c r="D36" s="642"/>
      <c r="E36" s="642"/>
      <c r="F36" s="248">
        <v>5</v>
      </c>
      <c r="G36" s="249">
        <v>3</v>
      </c>
      <c r="H36" s="250">
        <f>меню!E20+меню!E47+меню!E63+меню!E79+меню!E95</f>
        <v>3.4000000000000004</v>
      </c>
      <c r="I36" s="250">
        <f>меню!D127+меню!D156+меню!D170</f>
        <v>2.65</v>
      </c>
      <c r="J36" s="250">
        <f>меню!D250+меню!D264+меню!D286</f>
        <v>2.5</v>
      </c>
      <c r="K36" s="250">
        <f>меню!D310+меню!D332+меню!D349+меню!D361+меню!D374+меню!D400</f>
        <v>4.9</v>
      </c>
      <c r="L36" s="250">
        <f>меню!E429+меню!E478+меню!E487+меню!E509</f>
        <v>2.9</v>
      </c>
      <c r="M36" s="250">
        <f>меню!E545+меню!E575+меню!E591+меню!E603</f>
        <v>2.8</v>
      </c>
      <c r="N36" s="250">
        <f>меню!D651+меню!D665+меню!D674</f>
        <v>2.8</v>
      </c>
      <c r="O36" s="250">
        <f>меню!E697+меню!E740+меню!E758+меню!E773</f>
        <v>3.6</v>
      </c>
      <c r="P36" s="250">
        <f>меню!E801+меню!E825+меню!E845+меню!E858+меню!E887+меню!E891</f>
        <v>3.33</v>
      </c>
      <c r="Q36" s="250" t="e">
        <f>меню!E929+меню!E955+меню!E971+меню!#REF!+меню!E995+меню!E1013</f>
        <v>#REF!</v>
      </c>
      <c r="R36" s="250">
        <f>меню!E1061+меню!E1074+меню!E1088</f>
        <v>2.7</v>
      </c>
      <c r="S36" s="250">
        <f>меню!E1122+меню!E1160+меню!E1172+меню!E1184</f>
        <v>3.15</v>
      </c>
      <c r="T36" s="250">
        <f>меню!D1245+меню!D1266+меню!E1271</f>
        <v>2.0999999999999996</v>
      </c>
      <c r="U36" s="250">
        <f>меню!E1296+меню!E1335+меню!E1351</f>
        <v>2.6</v>
      </c>
      <c r="V36" s="250">
        <f>меню!E1381+меню!E1411+меню!E1422+меню!E1439+меню!E1454</f>
        <v>3.9</v>
      </c>
      <c r="W36" s="250">
        <f>меню!E1487+меню!E1518+меню!E1534+меню!E1546</f>
        <v>2.8</v>
      </c>
      <c r="X36" s="250">
        <f>меню!E1616+меню!E1625+меню!E1630</f>
        <v>2.5999999999999996</v>
      </c>
      <c r="Y36" s="250">
        <f>меню!E1654+меню!E1689+меню!E1702+меню!E1715</f>
        <v>3.5</v>
      </c>
      <c r="Z36" s="250">
        <f>меню!E1748+меню!E1787+меню!E1794+меню!E1807+меню!E1839</f>
        <v>3.58</v>
      </c>
      <c r="AA36" s="250">
        <f>меню!E1875+меню!E1919+меню!E1930+меню!E1943+меню!E1961</f>
        <v>3.3999999999999995</v>
      </c>
      <c r="AB36" s="14" t="e">
        <f t="shared" si="1"/>
        <v>#REF!</v>
      </c>
      <c r="AC36" s="14" t="e">
        <f t="shared" si="2"/>
        <v>#REF!</v>
      </c>
      <c r="AD36" s="236" t="e">
        <f t="shared" si="0"/>
        <v>#REF!</v>
      </c>
    </row>
    <row r="39" ht="15">
      <c r="O39" s="252"/>
    </row>
  </sheetData>
  <sheetProtection/>
  <mergeCells count="38">
    <mergeCell ref="B5:E5"/>
    <mergeCell ref="B6:E6"/>
    <mergeCell ref="B15:E15"/>
    <mergeCell ref="B16:E16"/>
    <mergeCell ref="B9:E9"/>
    <mergeCell ref="B10:E10"/>
    <mergeCell ref="A1:Q2"/>
    <mergeCell ref="B3:E3"/>
    <mergeCell ref="F3:G3"/>
    <mergeCell ref="H3:AD3"/>
    <mergeCell ref="B4:E4"/>
    <mergeCell ref="H4:AD4"/>
    <mergeCell ref="B17:E17"/>
    <mergeCell ref="B18:E18"/>
    <mergeCell ref="B19:E19"/>
    <mergeCell ref="B20:E20"/>
    <mergeCell ref="B7:E7"/>
    <mergeCell ref="B8:E8"/>
    <mergeCell ref="B11:E11"/>
    <mergeCell ref="B12:E12"/>
    <mergeCell ref="B13:E13"/>
    <mergeCell ref="B14:E14"/>
    <mergeCell ref="B35:E35"/>
    <mergeCell ref="B36:E36"/>
    <mergeCell ref="B29:E29"/>
    <mergeCell ref="B30:E30"/>
    <mergeCell ref="B31:E31"/>
    <mergeCell ref="B32:E32"/>
    <mergeCell ref="B33:E33"/>
    <mergeCell ref="B34:E34"/>
    <mergeCell ref="B23:E23"/>
    <mergeCell ref="B24:E24"/>
    <mergeCell ref="B27:E27"/>
    <mergeCell ref="B28:E28"/>
    <mergeCell ref="B21:E21"/>
    <mergeCell ref="B22:E22"/>
    <mergeCell ref="B25:E25"/>
    <mergeCell ref="B26:E2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3"/>
  <sheetViews>
    <sheetView zoomScalePageLayoutView="0" workbookViewId="0" topLeftCell="A10">
      <selection activeCell="D17" sqref="D17"/>
    </sheetView>
  </sheetViews>
  <sheetFormatPr defaultColWidth="9.140625" defaultRowHeight="15"/>
  <cols>
    <col min="1" max="1" width="26.421875" style="0" customWidth="1"/>
    <col min="2" max="2" width="20.421875" style="0" customWidth="1"/>
    <col min="3" max="3" width="15.8515625" style="0" customWidth="1"/>
    <col min="4" max="4" width="20.421875" style="0" customWidth="1"/>
    <col min="5" max="5" width="15.8515625" style="0" customWidth="1"/>
    <col min="6" max="6" width="20.421875" style="0" customWidth="1"/>
    <col min="7" max="7" width="15.8515625" style="0" customWidth="1"/>
  </cols>
  <sheetData>
    <row r="2" spans="1:7" ht="14.25" customHeight="1">
      <c r="A2" s="661" t="s">
        <v>389</v>
      </c>
      <c r="B2" s="661"/>
      <c r="C2" s="661"/>
      <c r="D2" s="661"/>
      <c r="E2" s="661"/>
      <c r="F2" s="661"/>
      <c r="G2" s="661"/>
    </row>
    <row r="3" spans="1:7" ht="14.25" customHeight="1">
      <c r="A3" s="661"/>
      <c r="B3" s="661"/>
      <c r="C3" s="661"/>
      <c r="D3" s="661"/>
      <c r="E3" s="661"/>
      <c r="F3" s="661"/>
      <c r="G3" s="661"/>
    </row>
    <row r="4" spans="1:7" ht="15">
      <c r="A4" s="520"/>
      <c r="B4" s="520"/>
      <c r="C4" s="520"/>
      <c r="D4" s="520"/>
      <c r="E4" s="520"/>
      <c r="F4" s="520"/>
      <c r="G4" s="520"/>
    </row>
    <row r="5" spans="1:7" ht="14.25" customHeight="1">
      <c r="A5" s="662" t="s">
        <v>330</v>
      </c>
      <c r="B5" s="521" t="s">
        <v>331</v>
      </c>
      <c r="C5" s="664">
        <v>0.25</v>
      </c>
      <c r="D5" s="521" t="s">
        <v>390</v>
      </c>
      <c r="E5" s="664">
        <v>0.35</v>
      </c>
      <c r="F5" s="521" t="s">
        <v>391</v>
      </c>
      <c r="G5" s="664">
        <v>0.6</v>
      </c>
    </row>
    <row r="6" spans="1:7" ht="30">
      <c r="A6" s="663"/>
      <c r="B6" s="522" t="s">
        <v>392</v>
      </c>
      <c r="C6" s="665"/>
      <c r="D6" s="522" t="s">
        <v>393</v>
      </c>
      <c r="E6" s="665"/>
      <c r="F6" s="522" t="s">
        <v>394</v>
      </c>
      <c r="G6" s="665"/>
    </row>
    <row r="7" spans="1:7" ht="24" customHeight="1">
      <c r="A7" s="402" t="s">
        <v>332</v>
      </c>
      <c r="B7" s="403">
        <f>меню!I39</f>
        <v>673</v>
      </c>
      <c r="C7" s="523">
        <v>25</v>
      </c>
      <c r="D7" s="403">
        <f>меню!I103</f>
        <v>960</v>
      </c>
      <c r="E7" s="523">
        <v>35.3</v>
      </c>
      <c r="F7" s="403">
        <f>меню!I104</f>
        <v>1633</v>
      </c>
      <c r="G7" s="523">
        <v>60</v>
      </c>
    </row>
    <row r="8" spans="1:7" ht="24" customHeight="1">
      <c r="A8" s="524" t="s">
        <v>333</v>
      </c>
      <c r="B8" s="405">
        <f>меню!I139</f>
        <v>640</v>
      </c>
      <c r="C8" s="524">
        <v>24</v>
      </c>
      <c r="D8" s="405">
        <f>меню!I185</f>
        <v>945</v>
      </c>
      <c r="E8" s="524">
        <v>35</v>
      </c>
      <c r="F8" s="405">
        <f>меню!I186</f>
        <v>1585</v>
      </c>
      <c r="G8" s="524">
        <v>58</v>
      </c>
    </row>
    <row r="9" spans="1:7" ht="24" customHeight="1">
      <c r="A9" s="404" t="s">
        <v>334</v>
      </c>
      <c r="B9" s="403">
        <f>меню!I222</f>
        <v>689</v>
      </c>
      <c r="C9" s="523">
        <v>25</v>
      </c>
      <c r="D9" s="403">
        <f>меню!I294</f>
        <v>991</v>
      </c>
      <c r="E9" s="523">
        <v>36.4</v>
      </c>
      <c r="F9" s="403">
        <f>меню!I295</f>
        <v>1680</v>
      </c>
      <c r="G9" s="523">
        <v>61.7</v>
      </c>
    </row>
    <row r="10" spans="1:7" ht="24" customHeight="1">
      <c r="A10" s="524" t="s">
        <v>335</v>
      </c>
      <c r="B10" s="405">
        <f>меню!I327</f>
        <v>661</v>
      </c>
      <c r="C10" s="524">
        <v>24.3</v>
      </c>
      <c r="D10" s="405">
        <f>меню!I408</f>
        <v>1003</v>
      </c>
      <c r="E10" s="524">
        <v>36.9</v>
      </c>
      <c r="F10" s="405">
        <f>меню!I409</f>
        <v>1664</v>
      </c>
      <c r="G10" s="524">
        <v>61</v>
      </c>
    </row>
    <row r="11" spans="1:7" ht="24" customHeight="1">
      <c r="A11" s="406" t="s">
        <v>336</v>
      </c>
      <c r="B11" s="405">
        <f>меню!I454</f>
        <v>682.6</v>
      </c>
      <c r="C11" s="524">
        <v>25</v>
      </c>
      <c r="D11" s="405">
        <f>меню!I524</f>
        <v>923</v>
      </c>
      <c r="E11" s="524">
        <v>34</v>
      </c>
      <c r="F11" s="405">
        <f>меню!I525</f>
        <v>1605.6</v>
      </c>
      <c r="G11" s="524">
        <v>59</v>
      </c>
    </row>
    <row r="12" spans="1:7" ht="24" customHeight="1">
      <c r="A12" s="525" t="s">
        <v>337</v>
      </c>
      <c r="B12" s="526">
        <f>SUM(B7:B11)</f>
        <v>3345.6</v>
      </c>
      <c r="C12" s="527">
        <v>24.6</v>
      </c>
      <c r="D12" s="526">
        <f>SUM(D7:D11)</f>
        <v>4822</v>
      </c>
      <c r="E12" s="527">
        <v>35.5</v>
      </c>
      <c r="F12" s="526">
        <f>SUM(F7:F11)</f>
        <v>8167.6</v>
      </c>
      <c r="G12" s="527">
        <v>60</v>
      </c>
    </row>
    <row r="13" spans="1:7" ht="24" customHeight="1">
      <c r="A13" s="524" t="s">
        <v>338</v>
      </c>
      <c r="B13" s="405">
        <f>меню!I566</f>
        <v>667</v>
      </c>
      <c r="C13" s="524">
        <v>24.5</v>
      </c>
      <c r="D13" s="405">
        <f>меню!I612</f>
        <v>971</v>
      </c>
      <c r="E13" s="524">
        <v>35.6</v>
      </c>
      <c r="F13" s="405">
        <f>меню!I613</f>
        <v>1638</v>
      </c>
      <c r="G13" s="524">
        <v>60</v>
      </c>
    </row>
    <row r="14" spans="1:7" ht="24" customHeight="1">
      <c r="A14" s="404" t="s">
        <v>339</v>
      </c>
      <c r="B14" s="403">
        <f>меню!I644</f>
        <v>649</v>
      </c>
      <c r="C14" s="523">
        <v>24</v>
      </c>
      <c r="D14" s="403">
        <f>меню!I682</f>
        <v>963</v>
      </c>
      <c r="E14" s="523">
        <v>35.4</v>
      </c>
      <c r="F14" s="403">
        <f>меню!I683</f>
        <v>1612</v>
      </c>
      <c r="G14" s="523">
        <v>59</v>
      </c>
    </row>
    <row r="15" spans="1:7" ht="24" customHeight="1">
      <c r="A15" s="524" t="s">
        <v>340</v>
      </c>
      <c r="B15" s="405">
        <f>меню!I714</f>
        <v>678.6</v>
      </c>
      <c r="C15" s="524">
        <v>25</v>
      </c>
      <c r="D15" s="405">
        <f>меню!I781</f>
        <v>957</v>
      </c>
      <c r="E15" s="524">
        <v>35.2</v>
      </c>
      <c r="F15" s="405">
        <f>меню!I782</f>
        <v>1635.6</v>
      </c>
      <c r="G15" s="524">
        <v>60</v>
      </c>
    </row>
    <row r="16" spans="1:7" ht="24" customHeight="1">
      <c r="A16" s="404" t="s">
        <v>341</v>
      </c>
      <c r="B16" s="403">
        <f>меню!I818</f>
        <v>622</v>
      </c>
      <c r="C16" s="523">
        <v>23</v>
      </c>
      <c r="D16" s="403">
        <f>меню!I899</f>
        <v>927.3299999999999</v>
      </c>
      <c r="E16" s="523">
        <v>34</v>
      </c>
      <c r="F16" s="403">
        <f>меню!I900</f>
        <v>1549.33</v>
      </c>
      <c r="G16" s="523">
        <v>57</v>
      </c>
    </row>
    <row r="17" spans="1:7" ht="24" customHeight="1">
      <c r="A17" s="524" t="s">
        <v>342</v>
      </c>
      <c r="B17" s="405">
        <f>меню!I949</f>
        <v>648</v>
      </c>
      <c r="C17" s="524">
        <v>24</v>
      </c>
      <c r="D17" s="405">
        <f>меню!I1021</f>
        <v>899.5</v>
      </c>
      <c r="E17" s="524">
        <v>35.4</v>
      </c>
      <c r="F17" s="405">
        <f>меню!I1022</f>
        <v>1547.5</v>
      </c>
      <c r="G17" s="524">
        <v>59</v>
      </c>
    </row>
    <row r="18" spans="1:7" ht="24" customHeight="1">
      <c r="A18" s="525" t="s">
        <v>337</v>
      </c>
      <c r="B18" s="528">
        <f>SUM(B13:B17)</f>
        <v>3264.6</v>
      </c>
      <c r="C18" s="529">
        <v>24</v>
      </c>
      <c r="D18" s="528">
        <f>SUM(D13:D17)</f>
        <v>4717.83</v>
      </c>
      <c r="E18" s="529">
        <v>35.8</v>
      </c>
      <c r="F18" s="528">
        <f>SUM(F13:F17)</f>
        <v>7982.43</v>
      </c>
      <c r="G18" s="529">
        <v>59</v>
      </c>
    </row>
    <row r="19" spans="1:7" ht="24" customHeight="1">
      <c r="A19" s="402" t="s">
        <v>343</v>
      </c>
      <c r="B19" s="403">
        <f>меню!I1054</f>
        <v>673</v>
      </c>
      <c r="C19" s="523">
        <v>25</v>
      </c>
      <c r="D19" s="403">
        <f>меню!I1098</f>
        <v>1031</v>
      </c>
      <c r="E19" s="523">
        <v>38</v>
      </c>
      <c r="F19" s="403">
        <f>меню!I1099</f>
        <v>1704</v>
      </c>
      <c r="G19" s="523">
        <v>62.6</v>
      </c>
    </row>
    <row r="20" spans="1:7" ht="24" customHeight="1">
      <c r="A20" s="524" t="s">
        <v>344</v>
      </c>
      <c r="B20" s="405">
        <f>меню!I1134</f>
        <v>640</v>
      </c>
      <c r="C20" s="524">
        <v>24</v>
      </c>
      <c r="D20" s="405">
        <f>меню!I1193</f>
        <v>964</v>
      </c>
      <c r="E20" s="524">
        <v>35.4</v>
      </c>
      <c r="F20" s="405">
        <f>меню!I1194</f>
        <v>1604</v>
      </c>
      <c r="G20" s="524">
        <v>59</v>
      </c>
    </row>
    <row r="21" spans="1:7" ht="24" customHeight="1">
      <c r="A21" s="404" t="s">
        <v>345</v>
      </c>
      <c r="B21" s="403">
        <f>меню!I1226</f>
        <v>667</v>
      </c>
      <c r="C21" s="523">
        <v>24.5</v>
      </c>
      <c r="D21" s="403">
        <f>меню!I1280</f>
        <v>964</v>
      </c>
      <c r="E21" s="523">
        <v>35.4</v>
      </c>
      <c r="F21" s="403">
        <f>меню!I1281</f>
        <v>1631</v>
      </c>
      <c r="G21" s="523">
        <v>60</v>
      </c>
    </row>
    <row r="22" spans="1:7" ht="24" customHeight="1">
      <c r="A22" s="524" t="s">
        <v>346</v>
      </c>
      <c r="B22" s="405">
        <f>меню!I1313</f>
        <v>661</v>
      </c>
      <c r="C22" s="524">
        <v>24</v>
      </c>
      <c r="D22" s="405">
        <f>меню!I1360</f>
        <v>943.8</v>
      </c>
      <c r="E22" s="524">
        <v>35</v>
      </c>
      <c r="F22" s="405">
        <f>меню!I1361</f>
        <v>1604.8</v>
      </c>
      <c r="G22" s="524">
        <v>59</v>
      </c>
    </row>
    <row r="23" spans="1:7" ht="24" customHeight="1">
      <c r="A23" s="524" t="s">
        <v>347</v>
      </c>
      <c r="B23" s="403">
        <f>меню!I1406</f>
        <v>682.6</v>
      </c>
      <c r="C23" s="523">
        <v>25</v>
      </c>
      <c r="D23" s="403">
        <f>меню!I1466</f>
        <v>964</v>
      </c>
      <c r="E23" s="523">
        <v>35.4</v>
      </c>
      <c r="F23" s="403">
        <f>меню!I1467</f>
        <v>1646.6</v>
      </c>
      <c r="G23" s="523">
        <v>60.5</v>
      </c>
    </row>
    <row r="24" spans="1:7" ht="24" customHeight="1">
      <c r="A24" s="525" t="s">
        <v>337</v>
      </c>
      <c r="B24" s="530">
        <f>SUM(B19:B23)</f>
        <v>3323.6</v>
      </c>
      <c r="C24" s="529">
        <v>24.4</v>
      </c>
      <c r="D24" s="530">
        <f>SUM(D19:D23)</f>
        <v>4866.8</v>
      </c>
      <c r="E24" s="529">
        <v>35.7</v>
      </c>
      <c r="F24" s="530">
        <f>SUM(F19:F23)</f>
        <v>8190.4</v>
      </c>
      <c r="G24" s="529">
        <v>60</v>
      </c>
    </row>
    <row r="25" spans="1:7" ht="24" customHeight="1">
      <c r="A25" s="524" t="s">
        <v>348</v>
      </c>
      <c r="B25" s="405">
        <f>меню!I1508</f>
        <v>656</v>
      </c>
      <c r="C25" s="524">
        <v>24.1</v>
      </c>
      <c r="D25" s="405">
        <f>меню!I1559</f>
        <v>989</v>
      </c>
      <c r="E25" s="524">
        <v>36.7</v>
      </c>
      <c r="F25" s="405">
        <f>меню!I1560</f>
        <v>1645</v>
      </c>
      <c r="G25" s="524">
        <v>60</v>
      </c>
    </row>
    <row r="26" spans="1:7" ht="24" customHeight="1">
      <c r="A26" s="404" t="s">
        <v>349</v>
      </c>
      <c r="B26" s="403">
        <f>меню!I1598</f>
        <v>672</v>
      </c>
      <c r="C26" s="523">
        <v>25</v>
      </c>
      <c r="D26" s="403">
        <f>меню!I1639</f>
        <v>951</v>
      </c>
      <c r="E26" s="523">
        <v>35</v>
      </c>
      <c r="F26" s="403">
        <f>меню!I1640</f>
        <v>1623</v>
      </c>
      <c r="G26" s="523">
        <v>60</v>
      </c>
    </row>
    <row r="27" spans="1:7" ht="24" customHeight="1">
      <c r="A27" s="524" t="s">
        <v>350</v>
      </c>
      <c r="B27" s="405">
        <f>меню!I1667</f>
        <v>699.6</v>
      </c>
      <c r="C27" s="524">
        <v>26</v>
      </c>
      <c r="D27" s="405">
        <f>меню!I1728</f>
        <v>870</v>
      </c>
      <c r="E27" s="524">
        <v>33</v>
      </c>
      <c r="F27" s="405">
        <f>меню!I1729</f>
        <v>1569.6</v>
      </c>
      <c r="G27" s="524">
        <v>58.3</v>
      </c>
    </row>
    <row r="28" spans="1:7" ht="24" customHeight="1">
      <c r="A28" s="404" t="s">
        <v>351</v>
      </c>
      <c r="B28" s="403">
        <f>меню!I1769</f>
        <v>656</v>
      </c>
      <c r="C28" s="523">
        <v>24.1</v>
      </c>
      <c r="D28" s="403">
        <f>меню!I1857</f>
        <v>896</v>
      </c>
      <c r="E28" s="523">
        <v>33</v>
      </c>
      <c r="F28" s="403">
        <f>меню!I1858</f>
        <v>1552</v>
      </c>
      <c r="G28" s="523">
        <v>57.6</v>
      </c>
    </row>
    <row r="29" spans="1:7" ht="24" customHeight="1">
      <c r="A29" s="524" t="s">
        <v>352</v>
      </c>
      <c r="B29" s="531">
        <f>меню!I1902</f>
        <v>693</v>
      </c>
      <c r="C29" s="524">
        <v>25.4</v>
      </c>
      <c r="D29" s="531">
        <f>меню!I1969</f>
        <v>879</v>
      </c>
      <c r="E29" s="524">
        <v>35</v>
      </c>
      <c r="F29" s="531">
        <f>меню!I1970</f>
        <v>1572</v>
      </c>
      <c r="G29" s="524">
        <v>58</v>
      </c>
    </row>
    <row r="30" spans="1:7" ht="24" customHeight="1">
      <c r="A30" s="525" t="s">
        <v>337</v>
      </c>
      <c r="B30" s="532">
        <f>SUM(B25:B29)</f>
        <v>3376.6</v>
      </c>
      <c r="C30" s="533">
        <v>25</v>
      </c>
      <c r="D30" s="532">
        <f>SUM(D25:D29)</f>
        <v>4585</v>
      </c>
      <c r="E30" s="533">
        <v>34.3</v>
      </c>
      <c r="F30" s="532">
        <f>SUM(F25:F29)</f>
        <v>7961.6</v>
      </c>
      <c r="G30" s="533">
        <v>59</v>
      </c>
    </row>
    <row r="31" spans="1:7" ht="24" customHeight="1">
      <c r="A31" s="534" t="s">
        <v>353</v>
      </c>
      <c r="B31" s="535">
        <v>665</v>
      </c>
      <c r="C31" s="535">
        <v>24.4</v>
      </c>
      <c r="D31" s="535">
        <v>953</v>
      </c>
      <c r="E31" s="535">
        <v>35</v>
      </c>
      <c r="F31" s="535">
        <v>1618</v>
      </c>
      <c r="G31" s="535">
        <v>60</v>
      </c>
    </row>
    <row r="32" spans="1:7" ht="15">
      <c r="A32" s="407"/>
      <c r="B32" s="407"/>
      <c r="C32" s="407"/>
      <c r="D32" s="407"/>
      <c r="E32" s="407"/>
      <c r="F32" s="407"/>
      <c r="G32" s="407"/>
    </row>
    <row r="33" spans="1:7" ht="15">
      <c r="A33" s="407"/>
      <c r="B33" s="407"/>
      <c r="C33" s="407"/>
      <c r="D33" s="407"/>
      <c r="E33" s="407"/>
      <c r="F33" s="407"/>
      <c r="G33" s="407"/>
    </row>
    <row r="34" spans="1:7" ht="15">
      <c r="A34" s="407"/>
      <c r="B34" s="407"/>
      <c r="C34" s="407"/>
      <c r="D34" s="407"/>
      <c r="E34" s="407"/>
      <c r="F34" s="407"/>
      <c r="G34" s="407"/>
    </row>
    <row r="35" spans="1:7" ht="15">
      <c r="A35" s="407"/>
      <c r="B35" s="407"/>
      <c r="C35" s="407"/>
      <c r="D35" s="407"/>
      <c r="E35" s="407"/>
      <c r="F35" s="407"/>
      <c r="G35" s="407"/>
    </row>
    <row r="36" spans="1:7" ht="15">
      <c r="A36" s="407"/>
      <c r="B36" s="407"/>
      <c r="C36" s="407"/>
      <c r="D36" s="407"/>
      <c r="E36" s="407"/>
      <c r="F36" s="407"/>
      <c r="G36" s="407"/>
    </row>
    <row r="37" spans="1:7" ht="15">
      <c r="A37" s="407"/>
      <c r="B37" s="407"/>
      <c r="C37" s="407"/>
      <c r="D37" s="407"/>
      <c r="E37" s="407"/>
      <c r="F37" s="407"/>
      <c r="G37" s="407"/>
    </row>
    <row r="38" spans="1:7" ht="15">
      <c r="A38" s="407"/>
      <c r="B38" s="407"/>
      <c r="C38" s="407"/>
      <c r="D38" s="407"/>
      <c r="E38" s="407"/>
      <c r="F38" s="407"/>
      <c r="G38" s="407"/>
    </row>
    <row r="39" spans="1:7" ht="15">
      <c r="A39" s="407"/>
      <c r="B39" s="407"/>
      <c r="C39" s="407"/>
      <c r="D39" s="407"/>
      <c r="E39" s="407"/>
      <c r="F39" s="407"/>
      <c r="G39" s="407"/>
    </row>
    <row r="40" spans="1:7" ht="15">
      <c r="A40" s="407"/>
      <c r="B40" s="407"/>
      <c r="C40" s="407"/>
      <c r="D40" s="407"/>
      <c r="E40" s="407"/>
      <c r="F40" s="407"/>
      <c r="G40" s="407"/>
    </row>
    <row r="41" spans="1:7" ht="15">
      <c r="A41" s="407"/>
      <c r="B41" s="407"/>
      <c r="C41" s="407"/>
      <c r="D41" s="407"/>
      <c r="E41" s="407"/>
      <c r="F41" s="407"/>
      <c r="G41" s="407"/>
    </row>
    <row r="42" spans="1:7" ht="15">
      <c r="A42" s="407"/>
      <c r="B42" s="407"/>
      <c r="C42" s="407"/>
      <c r="D42" s="407"/>
      <c r="E42" s="407"/>
      <c r="F42" s="407"/>
      <c r="G42" s="407"/>
    </row>
    <row r="43" spans="1:7" ht="15">
      <c r="A43" s="407"/>
      <c r="B43" s="407"/>
      <c r="C43" s="407"/>
      <c r="D43" s="407"/>
      <c r="E43" s="407"/>
      <c r="F43" s="407"/>
      <c r="G43" s="407"/>
    </row>
    <row r="44" spans="1:7" ht="15">
      <c r="A44" s="407"/>
      <c r="B44" s="407"/>
      <c r="C44" s="407"/>
      <c r="D44" s="407"/>
      <c r="E44" s="407"/>
      <c r="F44" s="407"/>
      <c r="G44" s="407"/>
    </row>
    <row r="45" spans="1:7" ht="15">
      <c r="A45" s="407"/>
      <c r="B45" s="407"/>
      <c r="C45" s="407"/>
      <c r="D45" s="407"/>
      <c r="E45" s="407"/>
      <c r="F45" s="407"/>
      <c r="G45" s="407"/>
    </row>
    <row r="46" spans="1:7" ht="15">
      <c r="A46" s="407"/>
      <c r="B46" s="407"/>
      <c r="C46" s="407"/>
      <c r="D46" s="407"/>
      <c r="E46" s="407"/>
      <c r="F46" s="407"/>
      <c r="G46" s="407"/>
    </row>
    <row r="47" spans="1:7" ht="15">
      <c r="A47" s="407"/>
      <c r="B47" s="407"/>
      <c r="C47" s="407"/>
      <c r="D47" s="407"/>
      <c r="E47" s="407"/>
      <c r="F47" s="407"/>
      <c r="G47" s="407"/>
    </row>
    <row r="48" spans="1:7" ht="15">
      <c r="A48" s="407"/>
      <c r="B48" s="407"/>
      <c r="C48" s="407"/>
      <c r="D48" s="407"/>
      <c r="E48" s="407"/>
      <c r="F48" s="407"/>
      <c r="G48" s="407"/>
    </row>
    <row r="49" spans="1:7" ht="15">
      <c r="A49" s="407"/>
      <c r="B49" s="407"/>
      <c r="C49" s="407"/>
      <c r="D49" s="407"/>
      <c r="E49" s="407"/>
      <c r="F49" s="407"/>
      <c r="G49" s="407"/>
    </row>
    <row r="50" spans="1:7" ht="15">
      <c r="A50" s="407"/>
      <c r="B50" s="407"/>
      <c r="C50" s="407"/>
      <c r="D50" s="407"/>
      <c r="E50" s="407"/>
      <c r="F50" s="407"/>
      <c r="G50" s="407"/>
    </row>
    <row r="51" spans="1:7" ht="15">
      <c r="A51" s="407"/>
      <c r="B51" s="407"/>
      <c r="C51" s="407"/>
      <c r="D51" s="407"/>
      <c r="E51" s="407"/>
      <c r="F51" s="407"/>
      <c r="G51" s="407"/>
    </row>
    <row r="52" spans="1:7" ht="15">
      <c r="A52" s="407"/>
      <c r="B52" s="407"/>
      <c r="C52" s="407"/>
      <c r="D52" s="407"/>
      <c r="E52" s="407"/>
      <c r="F52" s="407"/>
      <c r="G52" s="407"/>
    </row>
    <row r="53" spans="1:7" ht="15">
      <c r="A53" s="407"/>
      <c r="B53" s="407"/>
      <c r="C53" s="407"/>
      <c r="D53" s="407"/>
      <c r="E53" s="407"/>
      <c r="F53" s="407"/>
      <c r="G53" s="407"/>
    </row>
    <row r="54" spans="1:7" ht="15">
      <c r="A54" s="407"/>
      <c r="B54" s="407"/>
      <c r="C54" s="407"/>
      <c r="D54" s="407"/>
      <c r="E54" s="407"/>
      <c r="F54" s="407"/>
      <c r="G54" s="407"/>
    </row>
    <row r="55" spans="1:7" ht="15">
      <c r="A55" s="407"/>
      <c r="B55" s="407"/>
      <c r="C55" s="407"/>
      <c r="D55" s="407"/>
      <c r="E55" s="407"/>
      <c r="F55" s="407"/>
      <c r="G55" s="407"/>
    </row>
    <row r="56" spans="1:7" ht="15">
      <c r="A56" s="407"/>
      <c r="B56" s="407"/>
      <c r="C56" s="407"/>
      <c r="D56" s="407"/>
      <c r="E56" s="407"/>
      <c r="F56" s="407"/>
      <c r="G56" s="407"/>
    </row>
    <row r="57" spans="1:7" ht="15">
      <c r="A57" s="407"/>
      <c r="B57" s="407"/>
      <c r="C57" s="407"/>
      <c r="D57" s="407"/>
      <c r="E57" s="407"/>
      <c r="F57" s="407"/>
      <c r="G57" s="407"/>
    </row>
    <row r="58" spans="1:7" ht="15">
      <c r="A58" s="407"/>
      <c r="B58" s="407"/>
      <c r="C58" s="407"/>
      <c r="D58" s="407"/>
      <c r="E58" s="407"/>
      <c r="F58" s="407"/>
      <c r="G58" s="407"/>
    </row>
    <row r="59" spans="1:7" ht="15">
      <c r="A59" s="407"/>
      <c r="B59" s="407"/>
      <c r="C59" s="407"/>
      <c r="D59" s="407"/>
      <c r="E59" s="407"/>
      <c r="F59" s="407"/>
      <c r="G59" s="407"/>
    </row>
    <row r="60" spans="1:7" ht="15">
      <c r="A60" s="407"/>
      <c r="B60" s="407"/>
      <c r="C60" s="407"/>
      <c r="D60" s="407"/>
      <c r="E60" s="407"/>
      <c r="F60" s="407"/>
      <c r="G60" s="407"/>
    </row>
    <row r="61" spans="1:7" ht="15">
      <c r="A61" s="407"/>
      <c r="B61" s="407"/>
      <c r="C61" s="407"/>
      <c r="D61" s="407"/>
      <c r="E61" s="407"/>
      <c r="F61" s="407"/>
      <c r="G61" s="407"/>
    </row>
    <row r="62" spans="1:7" ht="15">
      <c r="A62" s="407"/>
      <c r="B62" s="407"/>
      <c r="C62" s="407"/>
      <c r="D62" s="407"/>
      <c r="E62" s="407"/>
      <c r="F62" s="407"/>
      <c r="G62" s="407"/>
    </row>
    <row r="63" spans="1:7" ht="15">
      <c r="A63" s="407"/>
      <c r="B63" s="407"/>
      <c r="C63" s="407"/>
      <c r="D63" s="407"/>
      <c r="E63" s="407"/>
      <c r="F63" s="407"/>
      <c r="G63" s="407"/>
    </row>
    <row r="64" spans="1:7" ht="15">
      <c r="A64" s="407"/>
      <c r="B64" s="407"/>
      <c r="C64" s="407"/>
      <c r="D64" s="407"/>
      <c r="E64" s="407"/>
      <c r="F64" s="407"/>
      <c r="G64" s="407"/>
    </row>
    <row r="65" spans="1:7" ht="15">
      <c r="A65" s="407"/>
      <c r="B65" s="407"/>
      <c r="C65" s="407"/>
      <c r="D65" s="407"/>
      <c r="E65" s="407"/>
      <c r="F65" s="407"/>
      <c r="G65" s="407"/>
    </row>
    <row r="66" spans="1:7" ht="15">
      <c r="A66" s="407"/>
      <c r="B66" s="407"/>
      <c r="C66" s="407"/>
      <c r="D66" s="407"/>
      <c r="E66" s="407"/>
      <c r="F66" s="407"/>
      <c r="G66" s="407"/>
    </row>
    <row r="67" spans="1:7" ht="15">
      <c r="A67" s="407"/>
      <c r="B67" s="407"/>
      <c r="C67" s="407"/>
      <c r="D67" s="407"/>
      <c r="E67" s="407"/>
      <c r="F67" s="407"/>
      <c r="G67" s="407"/>
    </row>
    <row r="68" spans="1:7" ht="15">
      <c r="A68" s="407"/>
      <c r="B68" s="407"/>
      <c r="C68" s="407"/>
      <c r="D68" s="407"/>
      <c r="E68" s="407"/>
      <c r="F68" s="407"/>
      <c r="G68" s="407"/>
    </row>
    <row r="69" spans="1:7" ht="15">
      <c r="A69" s="407"/>
      <c r="B69" s="407"/>
      <c r="C69" s="407"/>
      <c r="D69" s="407"/>
      <c r="E69" s="407"/>
      <c r="F69" s="407"/>
      <c r="G69" s="407"/>
    </row>
    <row r="70" spans="1:7" ht="15">
      <c r="A70" s="407"/>
      <c r="B70" s="407"/>
      <c r="C70" s="407"/>
      <c r="D70" s="407"/>
      <c r="E70" s="407"/>
      <c r="F70" s="407"/>
      <c r="G70" s="407"/>
    </row>
    <row r="71" spans="1:7" ht="15">
      <c r="A71" s="407"/>
      <c r="B71" s="407"/>
      <c r="C71" s="407"/>
      <c r="D71" s="407"/>
      <c r="E71" s="407"/>
      <c r="F71" s="407"/>
      <c r="G71" s="407"/>
    </row>
    <row r="72" spans="1:7" ht="15">
      <c r="A72" s="407"/>
      <c r="B72" s="407"/>
      <c r="C72" s="407"/>
      <c r="D72" s="407"/>
      <c r="E72" s="407"/>
      <c r="F72" s="407"/>
      <c r="G72" s="407"/>
    </row>
    <row r="73" spans="1:7" ht="15">
      <c r="A73" s="407"/>
      <c r="B73" s="407"/>
      <c r="C73" s="407"/>
      <c r="D73" s="407"/>
      <c r="E73" s="407"/>
      <c r="F73" s="407"/>
      <c r="G73" s="407"/>
    </row>
    <row r="74" spans="1:7" ht="15">
      <c r="A74" s="407"/>
      <c r="B74" s="407"/>
      <c r="C74" s="407"/>
      <c r="D74" s="407"/>
      <c r="E74" s="407"/>
      <c r="F74" s="407"/>
      <c r="G74" s="407"/>
    </row>
    <row r="75" spans="1:7" ht="15">
      <c r="A75" s="407"/>
      <c r="B75" s="407"/>
      <c r="C75" s="407"/>
      <c r="D75" s="407"/>
      <c r="E75" s="407"/>
      <c r="F75" s="407"/>
      <c r="G75" s="407"/>
    </row>
    <row r="76" spans="1:7" ht="15">
      <c r="A76" s="407"/>
      <c r="B76" s="407"/>
      <c r="C76" s="407"/>
      <c r="D76" s="407"/>
      <c r="E76" s="407"/>
      <c r="F76" s="407"/>
      <c r="G76" s="407"/>
    </row>
    <row r="77" spans="1:7" ht="15">
      <c r="A77" s="407"/>
      <c r="B77" s="407"/>
      <c r="C77" s="407"/>
      <c r="D77" s="407"/>
      <c r="E77" s="407"/>
      <c r="F77" s="407"/>
      <c r="G77" s="407"/>
    </row>
    <row r="78" spans="1:7" ht="15">
      <c r="A78" s="407"/>
      <c r="B78" s="407"/>
      <c r="C78" s="407"/>
      <c r="D78" s="407"/>
      <c r="E78" s="407"/>
      <c r="F78" s="407"/>
      <c r="G78" s="407"/>
    </row>
    <row r="79" spans="1:7" ht="15">
      <c r="A79" s="407"/>
      <c r="B79" s="407"/>
      <c r="C79" s="407"/>
      <c r="D79" s="407"/>
      <c r="E79" s="407"/>
      <c r="F79" s="407"/>
      <c r="G79" s="407"/>
    </row>
    <row r="80" spans="1:7" ht="15">
      <c r="A80" s="407"/>
      <c r="B80" s="407"/>
      <c r="C80" s="407"/>
      <c r="D80" s="407"/>
      <c r="E80" s="407"/>
      <c r="F80" s="407"/>
      <c r="G80" s="407"/>
    </row>
    <row r="81" spans="1:7" ht="15">
      <c r="A81" s="407"/>
      <c r="B81" s="407"/>
      <c r="C81" s="407"/>
      <c r="D81" s="407"/>
      <c r="E81" s="407"/>
      <c r="F81" s="407"/>
      <c r="G81" s="407"/>
    </row>
    <row r="82" spans="1:7" ht="15">
      <c r="A82" s="407"/>
      <c r="B82" s="407"/>
      <c r="C82" s="407"/>
      <c r="D82" s="407"/>
      <c r="E82" s="407"/>
      <c r="F82" s="407"/>
      <c r="G82" s="407"/>
    </row>
    <row r="83" spans="1:7" ht="15">
      <c r="A83" s="407"/>
      <c r="B83" s="407"/>
      <c r="C83" s="407"/>
      <c r="D83" s="407"/>
      <c r="E83" s="407"/>
      <c r="F83" s="407"/>
      <c r="G83" s="407"/>
    </row>
  </sheetData>
  <sheetProtection/>
  <mergeCells count="5">
    <mergeCell ref="A2:G3"/>
    <mergeCell ref="A5:A6"/>
    <mergeCell ref="C5:C6"/>
    <mergeCell ref="E5:E6"/>
    <mergeCell ref="G5:G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7">
      <selection activeCell="H18" sqref="H18"/>
    </sheetView>
  </sheetViews>
  <sheetFormatPr defaultColWidth="9.140625" defaultRowHeight="15"/>
  <cols>
    <col min="1" max="1" width="8.8515625" style="2" customWidth="1"/>
    <col min="2" max="2" width="9.57421875" style="2" customWidth="1"/>
    <col min="3" max="4" width="15.421875" style="2" customWidth="1"/>
    <col min="5" max="6" width="15.00390625" style="2" customWidth="1"/>
    <col min="7" max="9" width="13.8515625" style="2" customWidth="1"/>
    <col min="10" max="10" width="13.421875" style="0" customWidth="1"/>
  </cols>
  <sheetData>
    <row r="1" spans="1:9" ht="15">
      <c r="A1" s="666" t="s">
        <v>354</v>
      </c>
      <c r="B1" s="666"/>
      <c r="C1" s="666"/>
      <c r="D1" s="666"/>
      <c r="E1" s="666"/>
      <c r="F1" s="666"/>
      <c r="G1" s="666"/>
      <c r="H1" s="666"/>
      <c r="I1" s="408"/>
    </row>
    <row r="2" spans="1:9" ht="15">
      <c r="A2" s="409"/>
      <c r="B2" s="363"/>
      <c r="C2" s="669" t="s">
        <v>236</v>
      </c>
      <c r="D2" s="673"/>
      <c r="E2" s="673"/>
      <c r="F2" s="673"/>
      <c r="G2" s="673"/>
      <c r="H2" s="419"/>
      <c r="I2" s="426"/>
    </row>
    <row r="3" spans="1:9" ht="15">
      <c r="A3" s="410"/>
      <c r="B3" s="411"/>
      <c r="C3" s="413"/>
      <c r="D3" s="412"/>
      <c r="E3" s="413"/>
      <c r="F3" s="413"/>
      <c r="G3" s="413"/>
      <c r="H3" s="431"/>
      <c r="I3" s="252"/>
    </row>
    <row r="4" spans="1:9" ht="15">
      <c r="A4" s="667" t="s">
        <v>355</v>
      </c>
      <c r="B4" s="668"/>
      <c r="C4" s="427" t="s">
        <v>356</v>
      </c>
      <c r="D4" s="426" t="s">
        <v>527</v>
      </c>
      <c r="E4" s="427" t="s">
        <v>357</v>
      </c>
      <c r="F4" s="427" t="s">
        <v>527</v>
      </c>
      <c r="G4" s="434" t="s">
        <v>358</v>
      </c>
      <c r="H4" s="432" t="s">
        <v>527</v>
      </c>
      <c r="I4" s="428"/>
    </row>
    <row r="5" spans="1:9" ht="15">
      <c r="A5" s="414"/>
      <c r="B5" s="415"/>
      <c r="C5" s="417"/>
      <c r="D5" s="416"/>
      <c r="E5" s="417"/>
      <c r="F5" s="417"/>
      <c r="G5" s="417"/>
      <c r="H5" s="418"/>
      <c r="I5" s="252"/>
    </row>
    <row r="6" spans="1:9" ht="15">
      <c r="A6" s="676">
        <v>1</v>
      </c>
      <c r="B6" s="677"/>
      <c r="C6" s="421">
        <f>меню!F104</f>
        <v>55.92</v>
      </c>
      <c r="D6" s="420">
        <v>62</v>
      </c>
      <c r="E6" s="421">
        <f>меню!G104</f>
        <v>54.25</v>
      </c>
      <c r="F6" s="421">
        <v>59</v>
      </c>
      <c r="G6" s="425">
        <f>меню!H104</f>
        <v>235.28</v>
      </c>
      <c r="H6" s="422">
        <v>61</v>
      </c>
      <c r="I6" s="420"/>
    </row>
    <row r="7" spans="1:9" ht="15">
      <c r="A7" s="669">
        <v>2</v>
      </c>
      <c r="B7" s="670"/>
      <c r="C7" s="333">
        <f>меню!F186</f>
        <v>60.620000000000005</v>
      </c>
      <c r="D7" s="423">
        <v>64</v>
      </c>
      <c r="E7" s="333">
        <f>меню!G186</f>
        <v>55.27</v>
      </c>
      <c r="F7" s="333">
        <v>60</v>
      </c>
      <c r="G7" s="333">
        <f>меню!H186</f>
        <v>192.90999999999997</v>
      </c>
      <c r="H7" s="424">
        <v>50</v>
      </c>
      <c r="I7" s="429"/>
    </row>
    <row r="8" spans="1:9" ht="15">
      <c r="A8" s="667">
        <v>3</v>
      </c>
      <c r="B8" s="668"/>
      <c r="C8" s="421">
        <f>меню!F295</f>
        <v>54.959999999999994</v>
      </c>
      <c r="D8" s="420">
        <v>61</v>
      </c>
      <c r="E8" s="421">
        <f>меню!G295</f>
        <v>56.82</v>
      </c>
      <c r="F8" s="421">
        <v>62</v>
      </c>
      <c r="G8" s="421">
        <f>меню!H295</f>
        <v>248.16000000000003</v>
      </c>
      <c r="H8" s="422">
        <v>65</v>
      </c>
      <c r="I8" s="420"/>
    </row>
    <row r="9" spans="1:9" ht="15">
      <c r="A9" s="669">
        <v>4</v>
      </c>
      <c r="B9" s="670"/>
      <c r="C9" s="333">
        <f>меню!F409</f>
        <v>45.75</v>
      </c>
      <c r="D9" s="423">
        <v>51</v>
      </c>
      <c r="E9" s="333">
        <f>меню!G409</f>
        <v>49.44</v>
      </c>
      <c r="F9" s="333">
        <v>54</v>
      </c>
      <c r="G9" s="333">
        <f>меню!H409</f>
        <v>212.68</v>
      </c>
      <c r="H9" s="424">
        <v>56</v>
      </c>
      <c r="I9" s="429"/>
    </row>
    <row r="10" spans="1:9" ht="15">
      <c r="A10" s="669">
        <v>5</v>
      </c>
      <c r="B10" s="670"/>
      <c r="C10" s="333">
        <f>меню!F525</f>
        <v>56.239999999999995</v>
      </c>
      <c r="D10" s="423">
        <v>62</v>
      </c>
      <c r="E10" s="333">
        <f>меню!G525</f>
        <v>52.77999999999999</v>
      </c>
      <c r="F10" s="333">
        <v>57</v>
      </c>
      <c r="G10" s="333">
        <f>меню!H525</f>
        <v>213.42000000000002</v>
      </c>
      <c r="H10" s="424">
        <v>56</v>
      </c>
      <c r="I10" s="420"/>
    </row>
    <row r="11" spans="1:9" ht="15">
      <c r="A11" s="671" t="s">
        <v>337</v>
      </c>
      <c r="B11" s="672"/>
      <c r="C11" s="435">
        <f>SUM(C6:C10)</f>
        <v>273.49</v>
      </c>
      <c r="D11" s="436">
        <v>61</v>
      </c>
      <c r="E11" s="435">
        <f>SUM(E6:E10)</f>
        <v>268.56</v>
      </c>
      <c r="F11" s="435">
        <v>60</v>
      </c>
      <c r="G11" s="435">
        <f>SUM(G6:G10)</f>
        <v>1102.45</v>
      </c>
      <c r="H11" s="437">
        <v>58</v>
      </c>
      <c r="I11" s="420"/>
    </row>
    <row r="12" spans="1:9" ht="15">
      <c r="A12" s="669">
        <v>6</v>
      </c>
      <c r="B12" s="670"/>
      <c r="C12" s="333">
        <f>меню!F613</f>
        <v>70.73999999999998</v>
      </c>
      <c r="D12" s="423">
        <v>79</v>
      </c>
      <c r="E12" s="333">
        <f>меню!G613</f>
        <v>69.23</v>
      </c>
      <c r="F12" s="333">
        <v>75</v>
      </c>
      <c r="G12" s="333">
        <f>меню!H613</f>
        <v>223.68</v>
      </c>
      <c r="H12" s="424">
        <v>58</v>
      </c>
      <c r="I12" s="429"/>
    </row>
    <row r="13" spans="1:9" ht="15">
      <c r="A13" s="667">
        <v>7</v>
      </c>
      <c r="B13" s="668"/>
      <c r="C13" s="421">
        <f>меню!F683</f>
        <v>44.519999999999996</v>
      </c>
      <c r="D13" s="420">
        <v>49</v>
      </c>
      <c r="E13" s="421">
        <f>меню!G683</f>
        <v>46.099999999999994</v>
      </c>
      <c r="F13" s="421">
        <v>50</v>
      </c>
      <c r="G13" s="421">
        <f>меню!H683</f>
        <v>193.85000000000002</v>
      </c>
      <c r="H13" s="422">
        <v>51</v>
      </c>
      <c r="I13" s="420"/>
    </row>
    <row r="14" spans="1:9" ht="15">
      <c r="A14" s="669">
        <v>8</v>
      </c>
      <c r="B14" s="670"/>
      <c r="C14" s="333">
        <f>меню!F782</f>
        <v>52.81</v>
      </c>
      <c r="D14" s="423">
        <v>59</v>
      </c>
      <c r="E14" s="333">
        <f>меню!G782</f>
        <v>57.11</v>
      </c>
      <c r="F14" s="333">
        <v>62</v>
      </c>
      <c r="G14" s="333">
        <f>меню!H782</f>
        <v>187.09</v>
      </c>
      <c r="H14" s="424">
        <v>49</v>
      </c>
      <c r="I14" s="429"/>
    </row>
    <row r="15" spans="1:9" ht="15">
      <c r="A15" s="667">
        <v>9</v>
      </c>
      <c r="B15" s="668"/>
      <c r="C15" s="421">
        <f>меню!F900</f>
        <v>58.45</v>
      </c>
      <c r="D15" s="420">
        <v>54</v>
      </c>
      <c r="E15" s="421">
        <f>меню!G900</f>
        <v>58.739999999999995</v>
      </c>
      <c r="F15" s="421">
        <v>64</v>
      </c>
      <c r="G15" s="421">
        <f>меню!H900</f>
        <v>204.05</v>
      </c>
      <c r="H15" s="422">
        <v>53</v>
      </c>
      <c r="I15" s="420"/>
    </row>
    <row r="16" spans="1:9" ht="15">
      <c r="A16" s="669">
        <v>10</v>
      </c>
      <c r="B16" s="670"/>
      <c r="C16" s="333">
        <f>меню!F1022</f>
        <v>63.57000000000001</v>
      </c>
      <c r="D16" s="423">
        <v>77</v>
      </c>
      <c r="E16" s="333">
        <f>меню!G1022</f>
        <v>60.72</v>
      </c>
      <c r="F16" s="333">
        <v>74</v>
      </c>
      <c r="G16" s="333">
        <f>меню!H1022</f>
        <v>206.2</v>
      </c>
      <c r="H16" s="424">
        <v>51</v>
      </c>
      <c r="I16" s="429"/>
    </row>
    <row r="17" spans="1:9" ht="15">
      <c r="A17" s="671" t="s">
        <v>337</v>
      </c>
      <c r="B17" s="672"/>
      <c r="C17" s="330">
        <f>SUM(C12:C16)</f>
        <v>290.09</v>
      </c>
      <c r="D17" s="438">
        <v>66</v>
      </c>
      <c r="E17" s="330">
        <f>SUM(E12:E16)</f>
        <v>291.9</v>
      </c>
      <c r="F17" s="330">
        <v>65</v>
      </c>
      <c r="G17" s="330">
        <f>SUM(G12:G16)</f>
        <v>1014.8700000000001</v>
      </c>
      <c r="H17" s="439">
        <v>52</v>
      </c>
      <c r="I17" s="429"/>
    </row>
    <row r="18" spans="1:9" ht="15">
      <c r="A18" s="676">
        <v>11</v>
      </c>
      <c r="B18" s="677"/>
      <c r="C18" s="421">
        <f>меню!F1099</f>
        <v>64.26</v>
      </c>
      <c r="D18" s="420">
        <v>71.4</v>
      </c>
      <c r="E18" s="421">
        <f>меню!G1099</f>
        <v>62.739999999999995</v>
      </c>
      <c r="F18" s="421">
        <v>68</v>
      </c>
      <c r="G18" s="421">
        <f>меню!H1099</f>
        <v>211.08999999999997</v>
      </c>
      <c r="H18" s="422">
        <v>56</v>
      </c>
      <c r="I18" s="420"/>
    </row>
    <row r="19" spans="1:9" ht="15">
      <c r="A19" s="669">
        <v>12</v>
      </c>
      <c r="B19" s="670"/>
      <c r="C19" s="333">
        <f>меню!F1194</f>
        <v>51.86</v>
      </c>
      <c r="D19" s="423">
        <v>58</v>
      </c>
      <c r="E19" s="333">
        <f>меню!G1194</f>
        <v>55.239999999999995</v>
      </c>
      <c r="F19" s="333">
        <v>60</v>
      </c>
      <c r="G19" s="333">
        <f>меню!H1194</f>
        <v>224.8</v>
      </c>
      <c r="H19" s="424">
        <v>59</v>
      </c>
      <c r="I19" s="429"/>
    </row>
    <row r="20" spans="1:9" ht="15">
      <c r="A20" s="667">
        <v>13</v>
      </c>
      <c r="B20" s="668"/>
      <c r="C20" s="421">
        <f>меню!F1281</f>
        <v>55.730000000000004</v>
      </c>
      <c r="D20" s="420">
        <v>62</v>
      </c>
      <c r="E20" s="421">
        <f>меню!G1281</f>
        <v>49.33</v>
      </c>
      <c r="F20" s="421">
        <v>54</v>
      </c>
      <c r="G20" s="421">
        <f>меню!H1281</f>
        <v>248.67000000000002</v>
      </c>
      <c r="H20" s="422">
        <v>65</v>
      </c>
      <c r="I20" s="420"/>
    </row>
    <row r="21" spans="1:9" ht="15">
      <c r="A21" s="669">
        <v>14</v>
      </c>
      <c r="B21" s="670"/>
      <c r="C21" s="333">
        <f>меню!F1361</f>
        <v>50.63</v>
      </c>
      <c r="D21" s="423">
        <v>56</v>
      </c>
      <c r="E21" s="333">
        <f>меню!G1361</f>
        <v>42.31999999999999</v>
      </c>
      <c r="F21" s="333">
        <v>46</v>
      </c>
      <c r="G21" s="333">
        <f>меню!H1361</f>
        <v>216.92000000000002</v>
      </c>
      <c r="H21" s="424">
        <v>57</v>
      </c>
      <c r="I21" s="429"/>
    </row>
    <row r="22" spans="1:9" ht="15">
      <c r="A22" s="669">
        <v>15</v>
      </c>
      <c r="B22" s="670"/>
      <c r="C22" s="421">
        <f>меню!F1467</f>
        <v>57.09</v>
      </c>
      <c r="D22" s="420">
        <v>63</v>
      </c>
      <c r="E22" s="421">
        <f>меню!G1467</f>
        <v>49.529999999999994</v>
      </c>
      <c r="F22" s="421">
        <v>54</v>
      </c>
      <c r="G22" s="421">
        <f>меню!H1467</f>
        <v>215.42000000000002</v>
      </c>
      <c r="H22" s="422">
        <v>56</v>
      </c>
      <c r="I22" s="420"/>
    </row>
    <row r="23" spans="1:9" ht="15">
      <c r="A23" s="671" t="s">
        <v>337</v>
      </c>
      <c r="B23" s="672"/>
      <c r="C23" s="330">
        <f>SUM(C18:C22)</f>
        <v>279.57000000000005</v>
      </c>
      <c r="D23" s="438">
        <v>62</v>
      </c>
      <c r="E23" s="330">
        <f>SUM(E18:E22)</f>
        <v>259.15999999999997</v>
      </c>
      <c r="F23" s="330">
        <v>56</v>
      </c>
      <c r="G23" s="330">
        <f>SUM(G18:G22)</f>
        <v>1116.9</v>
      </c>
      <c r="H23" s="439">
        <v>59</v>
      </c>
      <c r="I23" s="429"/>
    </row>
    <row r="24" spans="1:9" ht="15">
      <c r="A24" s="669">
        <v>16</v>
      </c>
      <c r="B24" s="670"/>
      <c r="C24" s="333">
        <f>меню!F1560</f>
        <v>65.72</v>
      </c>
      <c r="D24" s="423">
        <v>73</v>
      </c>
      <c r="E24" s="333">
        <f>меню!G1560</f>
        <v>64.51</v>
      </c>
      <c r="F24" s="333">
        <v>70</v>
      </c>
      <c r="G24" s="333">
        <f>меню!H1560</f>
        <v>235.11</v>
      </c>
      <c r="H24" s="424">
        <v>61</v>
      </c>
      <c r="I24" s="429"/>
    </row>
    <row r="25" spans="1:9" ht="15">
      <c r="A25" s="667">
        <v>17</v>
      </c>
      <c r="B25" s="668"/>
      <c r="C25" s="421">
        <f>меню!F1640</f>
        <v>71.14</v>
      </c>
      <c r="D25" s="420">
        <v>79</v>
      </c>
      <c r="E25" s="421">
        <f>меню!G1640</f>
        <v>71.72</v>
      </c>
      <c r="F25" s="421">
        <v>78</v>
      </c>
      <c r="G25" s="421">
        <f>меню!H1640</f>
        <v>248.82</v>
      </c>
      <c r="H25" s="422">
        <v>65</v>
      </c>
      <c r="I25" s="420"/>
    </row>
    <row r="26" spans="1:9" ht="15">
      <c r="A26" s="669">
        <v>18</v>
      </c>
      <c r="B26" s="670"/>
      <c r="C26" s="333">
        <f>меню!F1729</f>
        <v>53.14</v>
      </c>
      <c r="D26" s="423">
        <v>59</v>
      </c>
      <c r="E26" s="333">
        <f>меню!G1729</f>
        <v>47.72</v>
      </c>
      <c r="F26" s="333">
        <v>52</v>
      </c>
      <c r="G26" s="333">
        <f>меню!H1729</f>
        <v>211.38</v>
      </c>
      <c r="H26" s="424">
        <v>55</v>
      </c>
      <c r="I26" s="429"/>
    </row>
    <row r="27" spans="1:9" ht="15">
      <c r="A27" s="667">
        <v>19</v>
      </c>
      <c r="B27" s="668"/>
      <c r="C27" s="421">
        <f>меню!F1858</f>
        <v>57.54</v>
      </c>
      <c r="D27" s="420">
        <v>64</v>
      </c>
      <c r="E27" s="421">
        <f>меню!G1858</f>
        <v>57.75999999999999</v>
      </c>
      <c r="F27" s="421">
        <v>63</v>
      </c>
      <c r="G27" s="421">
        <f>меню!H1858</f>
        <v>185.32</v>
      </c>
      <c r="H27" s="422">
        <v>48</v>
      </c>
      <c r="I27" s="420"/>
    </row>
    <row r="28" spans="1:9" ht="15">
      <c r="A28" s="669">
        <v>20</v>
      </c>
      <c r="B28" s="670"/>
      <c r="C28" s="333">
        <f>меню!F1970</f>
        <v>60.13</v>
      </c>
      <c r="D28" s="423">
        <v>67</v>
      </c>
      <c r="E28" s="333">
        <f>меню!G1970</f>
        <v>50.980000000000004</v>
      </c>
      <c r="F28" s="333">
        <v>55</v>
      </c>
      <c r="G28" s="333">
        <f>меню!H1970</f>
        <v>220.53999999999996</v>
      </c>
      <c r="H28" s="424">
        <v>58</v>
      </c>
      <c r="I28" s="429"/>
    </row>
    <row r="29" spans="1:9" ht="15">
      <c r="A29" s="671" t="s">
        <v>337</v>
      </c>
      <c r="B29" s="672"/>
      <c r="C29" s="330">
        <f>SUM(C24:C28)</f>
        <v>307.67</v>
      </c>
      <c r="D29" s="438">
        <v>68</v>
      </c>
      <c r="E29" s="330">
        <f>SUM(E24:E28)</f>
        <v>292.69</v>
      </c>
      <c r="F29" s="330">
        <v>64</v>
      </c>
      <c r="G29" s="330">
        <f>SUM(G24:G28)</f>
        <v>1101.1699999999998</v>
      </c>
      <c r="H29" s="439">
        <v>58</v>
      </c>
      <c r="I29" s="429"/>
    </row>
    <row r="30" spans="1:9" ht="27.75" customHeight="1">
      <c r="A30" s="674" t="s">
        <v>353</v>
      </c>
      <c r="B30" s="675"/>
      <c r="C30" s="329">
        <v>57.7</v>
      </c>
      <c r="D30" s="433">
        <v>64</v>
      </c>
      <c r="E30" s="329">
        <v>55.8</v>
      </c>
      <c r="F30" s="329">
        <v>61</v>
      </c>
      <c r="G30" s="329">
        <v>216.6</v>
      </c>
      <c r="H30" s="329">
        <v>56</v>
      </c>
      <c r="I30" s="430"/>
    </row>
    <row r="31" spans="1:9" ht="15">
      <c r="A31" s="252"/>
      <c r="B31" s="252"/>
      <c r="C31" s="252"/>
      <c r="D31" s="252"/>
      <c r="E31" s="252"/>
      <c r="F31" s="252"/>
      <c r="G31" s="252"/>
      <c r="H31" s="252"/>
      <c r="I31" s="252"/>
    </row>
    <row r="32" spans="1:9" ht="15">
      <c r="A32" s="252"/>
      <c r="B32" s="252"/>
      <c r="C32" s="252"/>
      <c r="D32" s="252"/>
      <c r="E32" s="252"/>
      <c r="F32" s="252"/>
      <c r="G32" s="252"/>
      <c r="H32" s="252"/>
      <c r="I32" s="252"/>
    </row>
    <row r="33" spans="1:9" ht="15">
      <c r="A33" s="252"/>
      <c r="B33" s="252"/>
      <c r="C33" s="252"/>
      <c r="D33" s="252"/>
      <c r="E33" s="252"/>
      <c r="F33" s="252"/>
      <c r="G33" s="252"/>
      <c r="H33" s="252"/>
      <c r="I33" s="252"/>
    </row>
    <row r="34" spans="1:6" ht="15">
      <c r="A34" s="252"/>
      <c r="B34" s="252"/>
      <c r="C34" s="252"/>
      <c r="D34" s="252"/>
      <c r="E34" s="252"/>
      <c r="F34" s="252"/>
    </row>
    <row r="35" spans="1:6" ht="15">
      <c r="A35" s="252"/>
      <c r="B35" s="252"/>
      <c r="C35" s="252"/>
      <c r="D35" s="252"/>
      <c r="E35" s="252"/>
      <c r="F35" s="252"/>
    </row>
    <row r="36" spans="1:6" ht="15">
      <c r="A36" s="252"/>
      <c r="B36" s="252"/>
      <c r="C36" s="252"/>
      <c r="D36" s="252"/>
      <c r="E36" s="252"/>
      <c r="F36" s="252"/>
    </row>
    <row r="37" spans="1:6" ht="15">
      <c r="A37" s="252"/>
      <c r="B37" s="252"/>
      <c r="C37" s="252"/>
      <c r="D37" s="252"/>
      <c r="E37" s="252"/>
      <c r="F37" s="252"/>
    </row>
    <row r="38" spans="1:6" ht="15">
      <c r="A38" s="252"/>
      <c r="B38" s="252"/>
      <c r="C38" s="252"/>
      <c r="D38" s="252"/>
      <c r="E38" s="252"/>
      <c r="F38" s="252"/>
    </row>
    <row r="39" spans="1:6" ht="15">
      <c r="A39" s="252"/>
      <c r="B39" s="252"/>
      <c r="C39" s="252"/>
      <c r="D39" s="252"/>
      <c r="E39" s="252"/>
      <c r="F39" s="252"/>
    </row>
    <row r="40" spans="1:6" ht="15">
      <c r="A40" s="252"/>
      <c r="B40" s="252"/>
      <c r="C40" s="252"/>
      <c r="D40" s="252"/>
      <c r="E40" s="252"/>
      <c r="F40" s="252"/>
    </row>
    <row r="41" spans="1:6" ht="15">
      <c r="A41" s="252"/>
      <c r="B41" s="252"/>
      <c r="C41" s="252"/>
      <c r="D41" s="252"/>
      <c r="E41" s="252"/>
      <c r="F41" s="252"/>
    </row>
    <row r="42" spans="1:6" ht="15">
      <c r="A42" s="252"/>
      <c r="B42" s="252"/>
      <c r="C42" s="252"/>
      <c r="D42" s="252"/>
      <c r="E42" s="252"/>
      <c r="F42" s="252"/>
    </row>
    <row r="43" spans="1:6" ht="15">
      <c r="A43" s="252"/>
      <c r="B43" s="252"/>
      <c r="C43" s="252"/>
      <c r="D43" s="252"/>
      <c r="E43" s="252"/>
      <c r="F43" s="252"/>
    </row>
    <row r="44" spans="1:9" ht="15">
      <c r="A44" s="252"/>
      <c r="B44" s="252"/>
      <c r="C44" s="252"/>
      <c r="D44" s="252"/>
      <c r="E44" s="252"/>
      <c r="F44" s="252"/>
      <c r="G44" s="252"/>
      <c r="H44" s="252"/>
      <c r="I44" s="252"/>
    </row>
    <row r="45" spans="3:9" ht="15">
      <c r="C45" s="252"/>
      <c r="D45" s="252"/>
      <c r="E45" s="252"/>
      <c r="F45" s="252"/>
      <c r="G45" s="252"/>
      <c r="H45" s="252"/>
      <c r="I45" s="252"/>
    </row>
    <row r="46" spans="3:9" ht="15">
      <c r="C46" s="252"/>
      <c r="D46" s="252"/>
      <c r="E46" s="252"/>
      <c r="F46" s="252"/>
      <c r="G46" s="252"/>
      <c r="H46" s="252"/>
      <c r="I46" s="252"/>
    </row>
    <row r="47" spans="3:9" ht="15">
      <c r="C47" s="252"/>
      <c r="D47" s="252"/>
      <c r="E47" s="252"/>
      <c r="F47" s="252"/>
      <c r="G47" s="252"/>
      <c r="H47" s="252"/>
      <c r="I47" s="252"/>
    </row>
    <row r="48" spans="3:9" ht="15">
      <c r="C48" s="252"/>
      <c r="D48" s="252"/>
      <c r="E48" s="252"/>
      <c r="F48" s="252"/>
      <c r="G48" s="252"/>
      <c r="H48" s="252"/>
      <c r="I48" s="252"/>
    </row>
    <row r="49" spans="3:9" ht="15">
      <c r="C49" s="252"/>
      <c r="D49" s="252"/>
      <c r="E49" s="252"/>
      <c r="F49" s="252"/>
      <c r="G49" s="252"/>
      <c r="H49" s="252"/>
      <c r="I49" s="252"/>
    </row>
    <row r="50" spans="3:9" ht="15">
      <c r="C50" s="252"/>
      <c r="D50" s="252"/>
      <c r="E50" s="252"/>
      <c r="F50" s="252"/>
      <c r="G50" s="252"/>
      <c r="H50" s="252"/>
      <c r="I50" s="252"/>
    </row>
    <row r="51" spans="3:9" ht="15">
      <c r="C51" s="252"/>
      <c r="D51" s="252"/>
      <c r="E51" s="252"/>
      <c r="F51" s="252"/>
      <c r="G51" s="252"/>
      <c r="H51" s="252"/>
      <c r="I51" s="252"/>
    </row>
    <row r="52" spans="3:9" ht="15">
      <c r="C52" s="252"/>
      <c r="D52" s="252"/>
      <c r="E52" s="252"/>
      <c r="F52" s="252"/>
      <c r="G52" s="252"/>
      <c r="H52" s="252"/>
      <c r="I52" s="252"/>
    </row>
    <row r="53" spans="3:9" ht="15">
      <c r="C53" s="252"/>
      <c r="D53" s="252"/>
      <c r="E53" s="252"/>
      <c r="F53" s="252"/>
      <c r="G53" s="252"/>
      <c r="H53" s="252"/>
      <c r="I53" s="252"/>
    </row>
    <row r="54" spans="3:9" ht="15">
      <c r="C54" s="252"/>
      <c r="D54" s="252"/>
      <c r="E54" s="252"/>
      <c r="F54" s="252"/>
      <c r="G54" s="252"/>
      <c r="H54" s="252"/>
      <c r="I54" s="252"/>
    </row>
    <row r="55" spans="3:9" ht="15">
      <c r="C55" s="252"/>
      <c r="D55" s="252"/>
      <c r="E55" s="252"/>
      <c r="F55" s="252"/>
      <c r="G55" s="252"/>
      <c r="H55" s="252"/>
      <c r="I55" s="252"/>
    </row>
    <row r="56" spans="3:9" ht="15">
      <c r="C56" s="252"/>
      <c r="D56" s="252"/>
      <c r="E56" s="252"/>
      <c r="F56" s="252"/>
      <c r="G56" s="252"/>
      <c r="H56" s="252"/>
      <c r="I56" s="252"/>
    </row>
    <row r="57" spans="3:9" ht="15">
      <c r="C57" s="252"/>
      <c r="D57" s="252"/>
      <c r="E57" s="252"/>
      <c r="F57" s="252"/>
      <c r="G57" s="252"/>
      <c r="H57" s="252"/>
      <c r="I57" s="252"/>
    </row>
    <row r="58" spans="3:9" ht="15">
      <c r="C58" s="252"/>
      <c r="D58" s="252"/>
      <c r="E58" s="252"/>
      <c r="F58" s="252"/>
      <c r="G58" s="252"/>
      <c r="H58" s="252"/>
      <c r="I58" s="252"/>
    </row>
    <row r="59" spans="3:9" ht="15">
      <c r="C59" s="252"/>
      <c r="D59" s="252"/>
      <c r="E59" s="252"/>
      <c r="F59" s="252"/>
      <c r="G59" s="252"/>
      <c r="H59" s="252"/>
      <c r="I59" s="252"/>
    </row>
    <row r="60" spans="3:9" ht="15">
      <c r="C60" s="252"/>
      <c r="D60" s="252"/>
      <c r="E60" s="252"/>
      <c r="F60" s="252"/>
      <c r="G60" s="252"/>
      <c r="H60" s="252"/>
      <c r="I60" s="252"/>
    </row>
    <row r="61" spans="3:9" ht="15">
      <c r="C61" s="252"/>
      <c r="D61" s="252"/>
      <c r="E61" s="252"/>
      <c r="F61" s="252"/>
      <c r="G61" s="252"/>
      <c r="H61" s="252"/>
      <c r="I61" s="252"/>
    </row>
    <row r="62" spans="3:9" ht="15">
      <c r="C62" s="252"/>
      <c r="D62" s="252"/>
      <c r="E62" s="252"/>
      <c r="F62" s="252"/>
      <c r="G62" s="252"/>
      <c r="H62" s="252"/>
      <c r="I62" s="252"/>
    </row>
    <row r="63" spans="3:9" ht="15">
      <c r="C63" s="252"/>
      <c r="D63" s="252"/>
      <c r="E63" s="252"/>
      <c r="F63" s="252"/>
      <c r="G63" s="252"/>
      <c r="H63" s="252"/>
      <c r="I63" s="252"/>
    </row>
    <row r="64" spans="3:9" ht="15">
      <c r="C64" s="252"/>
      <c r="D64" s="252"/>
      <c r="E64" s="252"/>
      <c r="F64" s="252"/>
      <c r="G64" s="252"/>
      <c r="H64" s="252"/>
      <c r="I64" s="252"/>
    </row>
    <row r="65" spans="3:9" ht="15">
      <c r="C65" s="252"/>
      <c r="D65" s="252"/>
      <c r="E65" s="252"/>
      <c r="F65" s="252"/>
      <c r="G65" s="252"/>
      <c r="H65" s="252"/>
      <c r="I65" s="252"/>
    </row>
    <row r="66" spans="3:9" ht="15">
      <c r="C66" s="252"/>
      <c r="D66" s="252"/>
      <c r="E66" s="252"/>
      <c r="F66" s="252"/>
      <c r="G66" s="252"/>
      <c r="H66" s="252"/>
      <c r="I66" s="252"/>
    </row>
    <row r="67" spans="3:9" ht="15">
      <c r="C67" s="252"/>
      <c r="D67" s="252"/>
      <c r="E67" s="252"/>
      <c r="F67" s="252"/>
      <c r="G67" s="252"/>
      <c r="H67" s="252"/>
      <c r="I67" s="252"/>
    </row>
    <row r="68" spans="3:9" ht="15">
      <c r="C68" s="252"/>
      <c r="D68" s="252"/>
      <c r="E68" s="252"/>
      <c r="F68" s="252"/>
      <c r="G68" s="252"/>
      <c r="H68" s="252"/>
      <c r="I68" s="252"/>
    </row>
    <row r="69" spans="3:9" ht="15">
      <c r="C69" s="252"/>
      <c r="D69" s="252"/>
      <c r="E69" s="252"/>
      <c r="F69" s="252"/>
      <c r="G69" s="252"/>
      <c r="H69" s="252"/>
      <c r="I69" s="252"/>
    </row>
    <row r="70" spans="3:9" ht="15">
      <c r="C70" s="252"/>
      <c r="D70" s="252"/>
      <c r="E70" s="252"/>
      <c r="F70" s="252"/>
      <c r="G70" s="252"/>
      <c r="H70" s="252"/>
      <c r="I70" s="252"/>
    </row>
    <row r="71" spans="3:9" ht="15">
      <c r="C71" s="252"/>
      <c r="D71" s="252"/>
      <c r="E71" s="252"/>
      <c r="F71" s="252"/>
      <c r="G71" s="252"/>
      <c r="H71" s="252"/>
      <c r="I71" s="252"/>
    </row>
    <row r="72" spans="3:9" ht="15">
      <c r="C72" s="252"/>
      <c r="D72" s="252"/>
      <c r="E72" s="252"/>
      <c r="F72" s="252"/>
      <c r="G72" s="252"/>
      <c r="H72" s="252"/>
      <c r="I72" s="252"/>
    </row>
  </sheetData>
  <sheetProtection/>
  <mergeCells count="28">
    <mergeCell ref="A17:B17"/>
    <mergeCell ref="A23:B23"/>
    <mergeCell ref="A4:B4"/>
    <mergeCell ref="A6:B6"/>
    <mergeCell ref="A7:B7"/>
    <mergeCell ref="A8:B8"/>
    <mergeCell ref="A10:B10"/>
    <mergeCell ref="A12:B12"/>
    <mergeCell ref="A13:B13"/>
    <mergeCell ref="A30:B30"/>
    <mergeCell ref="A18:B18"/>
    <mergeCell ref="A19:B19"/>
    <mergeCell ref="A20:B20"/>
    <mergeCell ref="A21:B21"/>
    <mergeCell ref="A22:B22"/>
    <mergeCell ref="A24:B24"/>
    <mergeCell ref="A29:B29"/>
    <mergeCell ref="A28:B28"/>
    <mergeCell ref="A1:H1"/>
    <mergeCell ref="A25:B25"/>
    <mergeCell ref="A26:B26"/>
    <mergeCell ref="A27:B27"/>
    <mergeCell ref="A14:B14"/>
    <mergeCell ref="A15:B15"/>
    <mergeCell ref="A16:B16"/>
    <mergeCell ref="A9:B9"/>
    <mergeCell ref="A11:B11"/>
    <mergeCell ref="C2:G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2021-11-01T04:08:41Z</cp:lastPrinted>
  <dcterms:created xsi:type="dcterms:W3CDTF">2006-09-28T05:33:49Z</dcterms:created>
  <dcterms:modified xsi:type="dcterms:W3CDTF">2022-01-06T10:34:52Z</dcterms:modified>
  <cp:category/>
  <cp:version/>
  <cp:contentType/>
  <cp:contentStatus/>
</cp:coreProperties>
</file>